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gcononfp0102\fc1\Projects\087 - VRX1000\Documents\APX8500 Investigation\"/>
    </mc:Choice>
  </mc:AlternateContent>
  <xr:revisionPtr revIDLastSave="0" documentId="13_ncr:1_{49F59BE3-0513-4F0D-87A3-47AD193F28CF}" xr6:coauthVersionLast="45" xr6:coauthVersionMax="45" xr10:uidLastSave="{00000000-0000-0000-0000-000000000000}"/>
  <bookViews>
    <workbookView xWindow="-108" yWindow="-108" windowWidth="23256" windowHeight="12576" tabRatio="526" xr2:uid="{26B4A210-ED92-44F0-B815-A48C5AE98A18}"/>
  </bookViews>
  <sheets>
    <sheet name="MAIN" sheetId="4" r:id="rId1"/>
    <sheet name="DVR SOLUTIONS" sheetId="2" state="hidden" r:id="rId2"/>
    <sheet name="VRX SOLUTIONS" sheetId="1" state="hidden" r:id="rId3"/>
    <sheet name="DVR Suitcase" sheetId="5" state="hidden" r:id="rId4"/>
    <sheet name="Lookups" sheetId="3" state="hidden" r:id="rId5"/>
  </sheets>
  <externalReferences>
    <externalReference r:id="rId6"/>
  </externalReferences>
  <definedNames>
    <definedName name="_xlnm._FilterDatabase" localSheetId="1" hidden="1">'DVR SOLUTIONS'!$A$6:$Y$402</definedName>
    <definedName name="_xlnm._FilterDatabase" localSheetId="3" hidden="1">'DVR Suitcase'!$A$6:$Z$6</definedName>
    <definedName name="_xlnm._FilterDatabase" localSheetId="2" hidden="1">'VRX SOLUTIONS'!$A$6:$Y$378</definedName>
    <definedName name="ANTcode">Lookups!$Y$12</definedName>
    <definedName name="ANTcodes">Lookups!$X$19:$Z$21</definedName>
    <definedName name="AntennaFilters">Lookups!$A$59:$M$77</definedName>
    <definedName name="BAND_NAMES">Lookups!$H$26:$I$41</definedName>
    <definedName name="CONFIG_CODE">Lookups!$B$16</definedName>
    <definedName name="Data_TABLE" localSheetId="1">'DVR SOLUTIONS'!$A$7:$X$306</definedName>
    <definedName name="Data_TABLE" localSheetId="3">'DVR Suitcase'!$A$7:$Y$306</definedName>
    <definedName name="Data_TABLE" localSheetId="2">'VRX SOLUTIONS'!$A$7:$X$306</definedName>
    <definedName name="ERR_MSUband">Lookups!$P$17</definedName>
    <definedName name="ERR_MSUhipwr">Lookups!$Y$16</definedName>
    <definedName name="ErrorIBR">Lookups!$P$16</definedName>
    <definedName name="ErrorMRF">Lookups!$K$16</definedName>
    <definedName name="FILTER_Code">Lookups!$M$29</definedName>
    <definedName name="Freq_Bands">Lookups!$H$19:$J$22</definedName>
    <definedName name="MRFcode">Lookups!$K$12</definedName>
    <definedName name="MSUantenna">Lookups!$Y$3:$Y$4</definedName>
    <definedName name="MSUpower">Lookups!#REF!</definedName>
    <definedName name="MsuRxBands">Lookups!$J$3:$J$8</definedName>
    <definedName name="MULT_ANT">Lookups!$Y$14</definedName>
    <definedName name="MULT_MRF">Lookups!$K$14</definedName>
    <definedName name="MULT_RPT">Lookups!$W$14</definedName>
    <definedName name="MULT_VRF">Lookups!$F$14</definedName>
    <definedName name="RPTcode">Lookups!$W$12</definedName>
    <definedName name="RPTCodes">Lookups!$T$5:$W$9</definedName>
    <definedName name="SpecialOrder">18</definedName>
    <definedName name="tblNOTES">Lookups!$V$32:$W$42</definedName>
    <definedName name="VRcode">Lookups!$B$12</definedName>
    <definedName name="VRFcode">Lookups!$F$12</definedName>
    <definedName name="VRRcode">Lookups!$P$12</definedName>
    <definedName name="VrTxBands">Lookups!$F$3:$F$7</definedName>
    <definedName name="VRXtable">'[1]VRX SOLUTIONS '!$A$7:$O$205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5" i="5" l="1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4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7" i="5"/>
  <c r="W42" i="3"/>
  <c r="W76" i="1" l="1"/>
  <c r="W29" i="1"/>
  <c r="W53" i="1"/>
  <c r="W77" i="1"/>
  <c r="W95" i="1"/>
  <c r="W96" i="1"/>
  <c r="W104" i="1"/>
  <c r="W125" i="1"/>
  <c r="W323" i="1"/>
  <c r="W362" i="1"/>
  <c r="W341" i="1"/>
  <c r="W368" i="1"/>
  <c r="W353" i="1"/>
  <c r="W374" i="1"/>
  <c r="W176" i="1"/>
  <c r="W183" i="1"/>
  <c r="W179" i="1"/>
  <c r="W186" i="1"/>
  <c r="W182" i="1"/>
  <c r="W194" i="1"/>
  <c r="W162" i="1"/>
  <c r="W99" i="1"/>
  <c r="W10" i="1"/>
  <c r="W11" i="1"/>
  <c r="W12" i="1"/>
  <c r="W13" i="1"/>
  <c r="W14" i="1"/>
  <c r="W102" i="1"/>
  <c r="W16" i="1"/>
  <c r="W18" i="1"/>
  <c r="W19" i="1"/>
  <c r="W89" i="1"/>
  <c r="W21" i="1"/>
  <c r="W22" i="1"/>
  <c r="W23" i="1"/>
  <c r="W24" i="1"/>
  <c r="W25" i="1"/>
  <c r="W26" i="1"/>
  <c r="W27" i="1"/>
  <c r="W8" i="1"/>
  <c r="W9" i="1"/>
  <c r="W31" i="1"/>
  <c r="W32" i="1"/>
  <c r="W45" i="1"/>
  <c r="W34" i="1"/>
  <c r="W35" i="1"/>
  <c r="W30" i="1"/>
  <c r="W37" i="1"/>
  <c r="W38" i="1"/>
  <c r="W39" i="1"/>
  <c r="W40" i="1"/>
  <c r="W78" i="1"/>
  <c r="W66" i="1"/>
  <c r="W43" i="1"/>
  <c r="W90" i="1"/>
  <c r="W57" i="1"/>
  <c r="W46" i="1"/>
  <c r="W47" i="1"/>
  <c r="W48" i="1"/>
  <c r="W49" i="1"/>
  <c r="W50" i="1"/>
  <c r="W51" i="1"/>
  <c r="W15" i="1"/>
  <c r="W17" i="1"/>
  <c r="W55" i="1"/>
  <c r="W56" i="1"/>
  <c r="W52" i="1"/>
  <c r="W58" i="1"/>
  <c r="W59" i="1"/>
  <c r="W33" i="1"/>
  <c r="W61" i="1"/>
  <c r="W62" i="1"/>
  <c r="W63" i="1"/>
  <c r="W64" i="1"/>
  <c r="W81" i="1"/>
  <c r="W68" i="1"/>
  <c r="W67" i="1"/>
  <c r="W92" i="1"/>
  <c r="W60" i="1"/>
  <c r="W70" i="1"/>
  <c r="W71" i="1"/>
  <c r="W72" i="1"/>
  <c r="W73" i="1"/>
  <c r="W74" i="1"/>
  <c r="W75" i="1"/>
  <c r="W20" i="1"/>
  <c r="W28" i="1"/>
  <c r="W79" i="1"/>
  <c r="W80" i="1"/>
  <c r="W54" i="1"/>
  <c r="W82" i="1"/>
  <c r="W83" i="1"/>
  <c r="W36" i="1"/>
  <c r="W85" i="1"/>
  <c r="W86" i="1"/>
  <c r="W87" i="1"/>
  <c r="W88" i="1"/>
  <c r="W84" i="1"/>
  <c r="W69" i="1"/>
  <c r="W91" i="1"/>
  <c r="W93" i="1"/>
  <c r="W65" i="1"/>
  <c r="W94" i="1"/>
  <c r="W107" i="1"/>
  <c r="W110" i="1"/>
  <c r="W97" i="1"/>
  <c r="W98" i="1"/>
  <c r="W192" i="1"/>
  <c r="W100" i="1"/>
  <c r="W111" i="1"/>
  <c r="W117" i="1"/>
  <c r="W103" i="1"/>
  <c r="W105" i="1"/>
  <c r="W106" i="1"/>
  <c r="W114" i="1"/>
  <c r="W108" i="1"/>
  <c r="W109" i="1"/>
  <c r="W116" i="1"/>
  <c r="W119" i="1"/>
  <c r="W112" i="1"/>
  <c r="W122" i="1"/>
  <c r="W41" i="1"/>
  <c r="W115" i="1"/>
  <c r="W128" i="1"/>
  <c r="W126" i="1"/>
  <c r="W118" i="1"/>
  <c r="W120" i="1"/>
  <c r="W121" i="1"/>
  <c r="W134" i="1"/>
  <c r="W123" i="1"/>
  <c r="W124" i="1"/>
  <c r="W135" i="1"/>
  <c r="W141" i="1"/>
  <c r="W127" i="1"/>
  <c r="W101" i="1"/>
  <c r="W129" i="1"/>
  <c r="W130" i="1"/>
  <c r="W137" i="1"/>
  <c r="W132" i="1"/>
  <c r="W133" i="1"/>
  <c r="W138" i="1"/>
  <c r="W140" i="1"/>
  <c r="W136" i="1"/>
  <c r="W143" i="1"/>
  <c r="W42" i="1"/>
  <c r="W139" i="1"/>
  <c r="W146" i="1"/>
  <c r="W150" i="1"/>
  <c r="W142" i="1"/>
  <c r="W144" i="1"/>
  <c r="W145" i="1"/>
  <c r="W149" i="1"/>
  <c r="W147" i="1"/>
  <c r="W148" i="1"/>
  <c r="W152" i="1"/>
  <c r="W165" i="1"/>
  <c r="W151" i="1"/>
  <c r="W113" i="1"/>
  <c r="W153" i="1"/>
  <c r="W154" i="1"/>
  <c r="W155" i="1"/>
  <c r="W156" i="1"/>
  <c r="W157" i="1"/>
  <c r="W158" i="1"/>
  <c r="W159" i="1"/>
  <c r="W160" i="1"/>
  <c r="W161" i="1"/>
  <c r="W44" i="1"/>
  <c r="W163" i="1"/>
  <c r="W164" i="1"/>
  <c r="W174" i="1"/>
  <c r="W166" i="1"/>
  <c r="W168" i="1"/>
  <c r="W169" i="1"/>
  <c r="W167" i="1"/>
  <c r="W171" i="1"/>
  <c r="W172" i="1"/>
  <c r="W170" i="1"/>
  <c r="W195" i="1"/>
  <c r="W175" i="1"/>
  <c r="W131" i="1"/>
  <c r="W177" i="1"/>
  <c r="W178" i="1"/>
  <c r="W173" i="1"/>
  <c r="W180" i="1"/>
  <c r="W181" i="1"/>
  <c r="W275" i="1"/>
  <c r="W278" i="1"/>
  <c r="W184" i="1"/>
  <c r="W281" i="1"/>
  <c r="W282" i="1"/>
  <c r="W187" i="1"/>
  <c r="W284" i="1"/>
  <c r="W189" i="1"/>
  <c r="W190" i="1"/>
  <c r="W191" i="1"/>
  <c r="W321" i="1"/>
  <c r="W193" i="1"/>
  <c r="W285" i="1"/>
  <c r="W303" i="1"/>
  <c r="W196" i="1"/>
  <c r="W198" i="1"/>
  <c r="W199" i="1"/>
  <c r="W287" i="1"/>
  <c r="W201" i="1"/>
  <c r="W202" i="1"/>
  <c r="W293" i="1"/>
  <c r="W312" i="1"/>
  <c r="W205" i="1"/>
  <c r="W207" i="1"/>
  <c r="W208" i="1"/>
  <c r="W296" i="1"/>
  <c r="W210" i="1"/>
  <c r="W211" i="1"/>
  <c r="W299" i="1"/>
  <c r="W324" i="1"/>
  <c r="W214" i="1"/>
  <c r="W365" i="1"/>
  <c r="W216" i="1"/>
  <c r="W217" i="1"/>
  <c r="W302" i="1"/>
  <c r="W219" i="1"/>
  <c r="W220" i="1"/>
  <c r="W221" i="1"/>
  <c r="W326" i="1"/>
  <c r="W223" i="1"/>
  <c r="W305" i="1"/>
  <c r="W333" i="1"/>
  <c r="W226" i="1"/>
  <c r="W228" i="1"/>
  <c r="W229" i="1"/>
  <c r="W308" i="1"/>
  <c r="W231" i="1"/>
  <c r="W232" i="1"/>
  <c r="W311" i="1"/>
  <c r="W342" i="1"/>
  <c r="W235" i="1"/>
  <c r="W237" i="1"/>
  <c r="W238" i="1"/>
  <c r="W314" i="1"/>
  <c r="W240" i="1"/>
  <c r="W241" i="1"/>
  <c r="W317" i="1"/>
  <c r="W354" i="1"/>
  <c r="W244" i="1"/>
  <c r="W371" i="1"/>
  <c r="W246" i="1"/>
  <c r="W247" i="1"/>
  <c r="W329" i="1"/>
  <c r="W249" i="1"/>
  <c r="W250" i="1"/>
  <c r="W251" i="1"/>
  <c r="W351" i="1"/>
  <c r="W253" i="1"/>
  <c r="W332" i="1"/>
  <c r="W356" i="1"/>
  <c r="W256" i="1"/>
  <c r="W258" i="1"/>
  <c r="W259" i="1"/>
  <c r="W335" i="1"/>
  <c r="W261" i="1"/>
  <c r="W262" i="1"/>
  <c r="W338" i="1"/>
  <c r="W363" i="1"/>
  <c r="W265" i="1"/>
  <c r="W267" i="1"/>
  <c r="W268" i="1"/>
  <c r="W344" i="1"/>
  <c r="W270" i="1"/>
  <c r="W271" i="1"/>
  <c r="W347" i="1"/>
  <c r="W372" i="1"/>
  <c r="W274" i="1"/>
  <c r="W377" i="1"/>
  <c r="W276" i="1"/>
  <c r="W277" i="1"/>
  <c r="W359" i="1"/>
  <c r="W279" i="1"/>
  <c r="W280" i="1"/>
  <c r="W200" i="1"/>
  <c r="W203" i="1"/>
  <c r="W283" i="1"/>
  <c r="W206" i="1"/>
  <c r="W209" i="1"/>
  <c r="W286" i="1"/>
  <c r="W212" i="1"/>
  <c r="W288" i="1"/>
  <c r="W289" i="1"/>
  <c r="W290" i="1"/>
  <c r="W222" i="1"/>
  <c r="W292" i="1"/>
  <c r="W215" i="1"/>
  <c r="W204" i="1"/>
  <c r="W295" i="1"/>
  <c r="W297" i="1"/>
  <c r="W298" i="1"/>
  <c r="W218" i="1"/>
  <c r="W300" i="1"/>
  <c r="W301" i="1"/>
  <c r="W224" i="1"/>
  <c r="W213" i="1"/>
  <c r="W304" i="1"/>
  <c r="W306" i="1"/>
  <c r="W307" i="1"/>
  <c r="W227" i="1"/>
  <c r="W309" i="1"/>
  <c r="W310" i="1"/>
  <c r="W230" i="1"/>
  <c r="W225" i="1"/>
  <c r="W313" i="1"/>
  <c r="W185" i="1"/>
  <c r="W315" i="1"/>
  <c r="W316" i="1"/>
  <c r="W233" i="1"/>
  <c r="W318" i="1"/>
  <c r="W319" i="1"/>
  <c r="W320" i="1"/>
  <c r="W252" i="1"/>
  <c r="W322" i="1"/>
  <c r="W236" i="1"/>
  <c r="W234" i="1"/>
  <c r="W325" i="1"/>
  <c r="W327" i="1"/>
  <c r="W328" i="1"/>
  <c r="W239" i="1"/>
  <c r="W330" i="1"/>
  <c r="W331" i="1"/>
  <c r="W242" i="1"/>
  <c r="W243" i="1"/>
  <c r="W334" i="1"/>
  <c r="W336" i="1"/>
  <c r="W337" i="1"/>
  <c r="W245" i="1"/>
  <c r="W339" i="1"/>
  <c r="W340" i="1"/>
  <c r="W248" i="1"/>
  <c r="W255" i="1"/>
  <c r="W343" i="1"/>
  <c r="W188" i="1"/>
  <c r="W345" i="1"/>
  <c r="W346" i="1"/>
  <c r="W254" i="1"/>
  <c r="W348" i="1"/>
  <c r="W349" i="1"/>
  <c r="W350" i="1"/>
  <c r="W291" i="1"/>
  <c r="W352" i="1"/>
  <c r="W257" i="1"/>
  <c r="W264" i="1"/>
  <c r="W355" i="1"/>
  <c r="W357" i="1"/>
  <c r="W358" i="1"/>
  <c r="W260" i="1"/>
  <c r="W360" i="1"/>
  <c r="W361" i="1"/>
  <c r="W263" i="1"/>
  <c r="W273" i="1"/>
  <c r="W364" i="1"/>
  <c r="W366" i="1"/>
  <c r="W367" i="1"/>
  <c r="W266" i="1"/>
  <c r="W369" i="1"/>
  <c r="W370" i="1"/>
  <c r="W269" i="1"/>
  <c r="W294" i="1"/>
  <c r="W373" i="1"/>
  <c r="W197" i="1"/>
  <c r="W375" i="1"/>
  <c r="W376" i="1"/>
  <c r="W272" i="1"/>
  <c r="W378" i="1"/>
  <c r="W7" i="1"/>
  <c r="W7" i="2" l="1"/>
  <c r="Y396" i="5"/>
  <c r="V396" i="5"/>
  <c r="U396" i="5"/>
  <c r="T396" i="5"/>
  <c r="R396" i="5" s="1"/>
  <c r="S396" i="5"/>
  <c r="Y395" i="5"/>
  <c r="V395" i="5"/>
  <c r="U395" i="5"/>
  <c r="T395" i="5"/>
  <c r="R395" i="5" s="1"/>
  <c r="S395" i="5"/>
  <c r="Y394" i="5"/>
  <c r="V394" i="5"/>
  <c r="U394" i="5"/>
  <c r="T394" i="5"/>
  <c r="R394" i="5" s="1"/>
  <c r="S394" i="5"/>
  <c r="Y363" i="5"/>
  <c r="V363" i="5"/>
  <c r="U363" i="5"/>
  <c r="T363" i="5"/>
  <c r="R363" i="5" s="1"/>
  <c r="S363" i="5"/>
  <c r="Y362" i="5"/>
  <c r="V362" i="5"/>
  <c r="U362" i="5"/>
  <c r="T362" i="5"/>
  <c r="R362" i="5" s="1"/>
  <c r="S362" i="5"/>
  <c r="Y361" i="5"/>
  <c r="V361" i="5"/>
  <c r="U361" i="5"/>
  <c r="T361" i="5"/>
  <c r="R361" i="5" s="1"/>
  <c r="S361" i="5"/>
  <c r="Y330" i="5"/>
  <c r="V330" i="5"/>
  <c r="U330" i="5"/>
  <c r="T330" i="5"/>
  <c r="R330" i="5" s="1"/>
  <c r="S330" i="5"/>
  <c r="Y329" i="5"/>
  <c r="V329" i="5"/>
  <c r="U329" i="5"/>
  <c r="T329" i="5"/>
  <c r="R329" i="5" s="1"/>
  <c r="S329" i="5"/>
  <c r="Y328" i="5"/>
  <c r="V328" i="5"/>
  <c r="U328" i="5"/>
  <c r="T328" i="5"/>
  <c r="R328" i="5" s="1"/>
  <c r="S328" i="5"/>
  <c r="Y288" i="5"/>
  <c r="V288" i="5"/>
  <c r="U288" i="5"/>
  <c r="T288" i="5"/>
  <c r="R288" i="5" s="1"/>
  <c r="S288" i="5"/>
  <c r="Y287" i="5"/>
  <c r="V287" i="5"/>
  <c r="U287" i="5"/>
  <c r="T287" i="5"/>
  <c r="R287" i="5" s="1"/>
  <c r="S287" i="5"/>
  <c r="Y286" i="5"/>
  <c r="V286" i="5"/>
  <c r="U286" i="5"/>
  <c r="T286" i="5"/>
  <c r="R286" i="5" s="1"/>
  <c r="S286" i="5"/>
  <c r="Y255" i="5"/>
  <c r="V255" i="5"/>
  <c r="U255" i="5"/>
  <c r="T255" i="5"/>
  <c r="R255" i="5" s="1"/>
  <c r="S255" i="5"/>
  <c r="Y254" i="5"/>
  <c r="V254" i="5"/>
  <c r="U254" i="5"/>
  <c r="T254" i="5"/>
  <c r="R254" i="5" s="1"/>
  <c r="S254" i="5"/>
  <c r="Y253" i="5"/>
  <c r="V253" i="5"/>
  <c r="U253" i="5"/>
  <c r="T253" i="5"/>
  <c r="R253" i="5" s="1"/>
  <c r="S253" i="5"/>
  <c r="Y222" i="5"/>
  <c r="V222" i="5"/>
  <c r="U222" i="5"/>
  <c r="T222" i="5"/>
  <c r="R222" i="5" s="1"/>
  <c r="S222" i="5"/>
  <c r="Y221" i="5"/>
  <c r="V221" i="5"/>
  <c r="U221" i="5"/>
  <c r="T221" i="5"/>
  <c r="R221" i="5" s="1"/>
  <c r="S221" i="5"/>
  <c r="Y220" i="5"/>
  <c r="V220" i="5"/>
  <c r="U220" i="5"/>
  <c r="T220" i="5"/>
  <c r="R220" i="5" s="1"/>
  <c r="S220" i="5"/>
  <c r="Y180" i="5"/>
  <c r="V180" i="5"/>
  <c r="U180" i="5"/>
  <c r="T180" i="5"/>
  <c r="R180" i="5" s="1"/>
  <c r="S180" i="5"/>
  <c r="Y179" i="5"/>
  <c r="V179" i="5"/>
  <c r="U179" i="5"/>
  <c r="T179" i="5"/>
  <c r="R179" i="5" s="1"/>
  <c r="S179" i="5"/>
  <c r="Y178" i="5"/>
  <c r="V178" i="5"/>
  <c r="U178" i="5"/>
  <c r="T178" i="5"/>
  <c r="R178" i="5" s="1"/>
  <c r="S178" i="5"/>
  <c r="Y156" i="5"/>
  <c r="V156" i="5"/>
  <c r="U156" i="5"/>
  <c r="T156" i="5"/>
  <c r="R156" i="5" s="1"/>
  <c r="S156" i="5"/>
  <c r="Y155" i="5"/>
  <c r="V155" i="5"/>
  <c r="U155" i="5"/>
  <c r="T155" i="5"/>
  <c r="R155" i="5" s="1"/>
  <c r="S155" i="5"/>
  <c r="Y154" i="5"/>
  <c r="V154" i="5"/>
  <c r="U154" i="5"/>
  <c r="T154" i="5"/>
  <c r="R154" i="5" s="1"/>
  <c r="S154" i="5"/>
  <c r="Y132" i="5"/>
  <c r="V132" i="5"/>
  <c r="U132" i="5"/>
  <c r="T132" i="5"/>
  <c r="R132" i="5" s="1"/>
  <c r="S132" i="5"/>
  <c r="Y131" i="5"/>
  <c r="V131" i="5"/>
  <c r="U131" i="5"/>
  <c r="T131" i="5"/>
  <c r="R131" i="5" s="1"/>
  <c r="S131" i="5"/>
  <c r="Y130" i="5"/>
  <c r="V130" i="5"/>
  <c r="U130" i="5"/>
  <c r="T130" i="5"/>
  <c r="R130" i="5" s="1"/>
  <c r="S130" i="5"/>
  <c r="Y90" i="5"/>
  <c r="V90" i="5"/>
  <c r="U90" i="5"/>
  <c r="T90" i="5"/>
  <c r="R90" i="5" s="1"/>
  <c r="S90" i="5"/>
  <c r="Y89" i="5"/>
  <c r="V89" i="5"/>
  <c r="U89" i="5"/>
  <c r="T89" i="5"/>
  <c r="R89" i="5" s="1"/>
  <c r="S89" i="5"/>
  <c r="Y88" i="5"/>
  <c r="V88" i="5"/>
  <c r="U88" i="5"/>
  <c r="T88" i="5"/>
  <c r="R88" i="5" s="1"/>
  <c r="S88" i="5"/>
  <c r="Y66" i="5"/>
  <c r="V66" i="5"/>
  <c r="U66" i="5"/>
  <c r="T66" i="5"/>
  <c r="R66" i="5" s="1"/>
  <c r="S66" i="5"/>
  <c r="Y65" i="5"/>
  <c r="V65" i="5"/>
  <c r="U65" i="5"/>
  <c r="T65" i="5"/>
  <c r="R65" i="5" s="1"/>
  <c r="S65" i="5"/>
  <c r="Y64" i="5"/>
  <c r="V64" i="5"/>
  <c r="U64" i="5"/>
  <c r="T64" i="5"/>
  <c r="R64" i="5" s="1"/>
  <c r="S64" i="5"/>
  <c r="Y42" i="5"/>
  <c r="V42" i="5"/>
  <c r="U42" i="5"/>
  <c r="T42" i="5"/>
  <c r="R42" i="5" s="1"/>
  <c r="S42" i="5"/>
  <c r="Y41" i="5"/>
  <c r="V41" i="5"/>
  <c r="U41" i="5"/>
  <c r="T41" i="5"/>
  <c r="R41" i="5" s="1"/>
  <c r="S41" i="5"/>
  <c r="Y40" i="5"/>
  <c r="V40" i="5"/>
  <c r="U40" i="5"/>
  <c r="T40" i="5"/>
  <c r="R40" i="5" s="1"/>
  <c r="S40" i="5"/>
  <c r="Y387" i="5"/>
  <c r="V387" i="5"/>
  <c r="U387" i="5"/>
  <c r="T387" i="5"/>
  <c r="R387" i="5" s="1"/>
  <c r="S387" i="5"/>
  <c r="Y386" i="5"/>
  <c r="V386" i="5"/>
  <c r="U386" i="5"/>
  <c r="T386" i="5"/>
  <c r="R386" i="5" s="1"/>
  <c r="S386" i="5"/>
  <c r="Y385" i="5"/>
  <c r="V385" i="5"/>
  <c r="U385" i="5"/>
  <c r="T385" i="5"/>
  <c r="R385" i="5" s="1"/>
  <c r="S385" i="5"/>
  <c r="Y378" i="5"/>
  <c r="V378" i="5"/>
  <c r="U378" i="5"/>
  <c r="T378" i="5"/>
  <c r="R378" i="5" s="1"/>
  <c r="S378" i="5"/>
  <c r="Y377" i="5"/>
  <c r="V377" i="5"/>
  <c r="U377" i="5"/>
  <c r="T377" i="5"/>
  <c r="R377" i="5" s="1"/>
  <c r="S377" i="5"/>
  <c r="Y376" i="5"/>
  <c r="V376" i="5"/>
  <c r="U376" i="5"/>
  <c r="T376" i="5"/>
  <c r="R376" i="5" s="1"/>
  <c r="S376" i="5"/>
  <c r="Y354" i="5"/>
  <c r="V354" i="5"/>
  <c r="U354" i="5"/>
  <c r="T354" i="5"/>
  <c r="R354" i="5" s="1"/>
  <c r="S354" i="5"/>
  <c r="Y353" i="5"/>
  <c r="V353" i="5"/>
  <c r="U353" i="5"/>
  <c r="T353" i="5"/>
  <c r="R353" i="5" s="1"/>
  <c r="S353" i="5"/>
  <c r="Y352" i="5"/>
  <c r="V352" i="5"/>
  <c r="U352" i="5"/>
  <c r="T352" i="5"/>
  <c r="R352" i="5" s="1"/>
  <c r="S352" i="5"/>
  <c r="Y345" i="5"/>
  <c r="V345" i="5"/>
  <c r="U345" i="5"/>
  <c r="T345" i="5"/>
  <c r="R345" i="5" s="1"/>
  <c r="S345" i="5"/>
  <c r="Y344" i="5"/>
  <c r="V344" i="5"/>
  <c r="U344" i="5"/>
  <c r="T344" i="5"/>
  <c r="R344" i="5" s="1"/>
  <c r="S344" i="5"/>
  <c r="Y343" i="5"/>
  <c r="V343" i="5"/>
  <c r="U343" i="5"/>
  <c r="T343" i="5"/>
  <c r="R343" i="5" s="1"/>
  <c r="S343" i="5"/>
  <c r="Y321" i="5"/>
  <c r="V321" i="5"/>
  <c r="U321" i="5"/>
  <c r="T321" i="5"/>
  <c r="R321" i="5" s="1"/>
  <c r="S321" i="5"/>
  <c r="Y320" i="5"/>
  <c r="V320" i="5"/>
  <c r="U320" i="5"/>
  <c r="T320" i="5"/>
  <c r="R320" i="5" s="1"/>
  <c r="S320" i="5"/>
  <c r="Y319" i="5"/>
  <c r="V319" i="5"/>
  <c r="U319" i="5"/>
  <c r="T319" i="5"/>
  <c r="R319" i="5" s="1"/>
  <c r="S319" i="5"/>
  <c r="Y312" i="5"/>
  <c r="V312" i="5"/>
  <c r="U312" i="5"/>
  <c r="T312" i="5"/>
  <c r="R312" i="5" s="1"/>
  <c r="S312" i="5"/>
  <c r="Y311" i="5"/>
  <c r="V311" i="5"/>
  <c r="U311" i="5"/>
  <c r="T311" i="5"/>
  <c r="R311" i="5" s="1"/>
  <c r="S311" i="5"/>
  <c r="Y310" i="5"/>
  <c r="V310" i="5"/>
  <c r="U310" i="5"/>
  <c r="T310" i="5"/>
  <c r="R310" i="5" s="1"/>
  <c r="S310" i="5"/>
  <c r="Y279" i="5"/>
  <c r="V279" i="5"/>
  <c r="U279" i="5"/>
  <c r="T279" i="5"/>
  <c r="R279" i="5" s="1"/>
  <c r="S279" i="5"/>
  <c r="Y278" i="5"/>
  <c r="V278" i="5"/>
  <c r="U278" i="5"/>
  <c r="T278" i="5"/>
  <c r="R278" i="5" s="1"/>
  <c r="S278" i="5"/>
  <c r="Y277" i="5"/>
  <c r="V277" i="5"/>
  <c r="U277" i="5"/>
  <c r="T277" i="5"/>
  <c r="R277" i="5" s="1"/>
  <c r="S277" i="5"/>
  <c r="Y270" i="5"/>
  <c r="V270" i="5"/>
  <c r="U270" i="5"/>
  <c r="T270" i="5"/>
  <c r="R270" i="5" s="1"/>
  <c r="S270" i="5"/>
  <c r="Y269" i="5"/>
  <c r="V269" i="5"/>
  <c r="U269" i="5"/>
  <c r="T269" i="5"/>
  <c r="R269" i="5" s="1"/>
  <c r="S269" i="5"/>
  <c r="Y268" i="5"/>
  <c r="V268" i="5"/>
  <c r="U268" i="5"/>
  <c r="T268" i="5"/>
  <c r="R268" i="5" s="1"/>
  <c r="S268" i="5"/>
  <c r="Y246" i="5"/>
  <c r="V246" i="5"/>
  <c r="U246" i="5"/>
  <c r="T246" i="5"/>
  <c r="R246" i="5" s="1"/>
  <c r="S246" i="5"/>
  <c r="Y245" i="5"/>
  <c r="V245" i="5"/>
  <c r="U245" i="5"/>
  <c r="T245" i="5"/>
  <c r="R245" i="5" s="1"/>
  <c r="S245" i="5"/>
  <c r="Y244" i="5"/>
  <c r="V244" i="5"/>
  <c r="U244" i="5"/>
  <c r="T244" i="5"/>
  <c r="R244" i="5" s="1"/>
  <c r="S244" i="5"/>
  <c r="Y237" i="5"/>
  <c r="V237" i="5"/>
  <c r="U237" i="5"/>
  <c r="T237" i="5"/>
  <c r="R237" i="5" s="1"/>
  <c r="S237" i="5"/>
  <c r="Y236" i="5"/>
  <c r="V236" i="5"/>
  <c r="U236" i="5"/>
  <c r="T236" i="5"/>
  <c r="R236" i="5" s="1"/>
  <c r="S236" i="5"/>
  <c r="Y235" i="5"/>
  <c r="V235" i="5"/>
  <c r="U235" i="5"/>
  <c r="T235" i="5"/>
  <c r="R235" i="5" s="1"/>
  <c r="S235" i="5"/>
  <c r="Y213" i="5"/>
  <c r="V213" i="5"/>
  <c r="U213" i="5"/>
  <c r="T213" i="5"/>
  <c r="R213" i="5" s="1"/>
  <c r="S213" i="5"/>
  <c r="Y212" i="5"/>
  <c r="V212" i="5"/>
  <c r="U212" i="5"/>
  <c r="T212" i="5"/>
  <c r="R212" i="5" s="1"/>
  <c r="S212" i="5"/>
  <c r="Y211" i="5"/>
  <c r="V211" i="5"/>
  <c r="U211" i="5"/>
  <c r="T211" i="5"/>
  <c r="R211" i="5" s="1"/>
  <c r="S211" i="5"/>
  <c r="Y204" i="5"/>
  <c r="V204" i="5"/>
  <c r="U204" i="5"/>
  <c r="T204" i="5"/>
  <c r="R204" i="5" s="1"/>
  <c r="S204" i="5"/>
  <c r="Y203" i="5"/>
  <c r="V203" i="5"/>
  <c r="U203" i="5"/>
  <c r="T203" i="5"/>
  <c r="R203" i="5" s="1"/>
  <c r="S203" i="5"/>
  <c r="Y202" i="5"/>
  <c r="V202" i="5"/>
  <c r="U202" i="5"/>
  <c r="T202" i="5"/>
  <c r="R202" i="5" s="1"/>
  <c r="S202" i="5"/>
  <c r="Y171" i="5"/>
  <c r="V171" i="5"/>
  <c r="U171" i="5"/>
  <c r="T171" i="5"/>
  <c r="R171" i="5" s="1"/>
  <c r="S171" i="5"/>
  <c r="Y170" i="5"/>
  <c r="V170" i="5"/>
  <c r="U170" i="5"/>
  <c r="T170" i="5"/>
  <c r="R170" i="5" s="1"/>
  <c r="S170" i="5"/>
  <c r="Y169" i="5"/>
  <c r="V169" i="5"/>
  <c r="U169" i="5"/>
  <c r="T169" i="5"/>
  <c r="R169" i="5" s="1"/>
  <c r="S169" i="5"/>
  <c r="Y147" i="5"/>
  <c r="V147" i="5"/>
  <c r="U147" i="5"/>
  <c r="T147" i="5"/>
  <c r="R147" i="5" s="1"/>
  <c r="S147" i="5"/>
  <c r="Y146" i="5"/>
  <c r="V146" i="5"/>
  <c r="U146" i="5"/>
  <c r="T146" i="5"/>
  <c r="R146" i="5" s="1"/>
  <c r="S146" i="5"/>
  <c r="Y145" i="5"/>
  <c r="V145" i="5"/>
  <c r="U145" i="5"/>
  <c r="T145" i="5"/>
  <c r="R145" i="5" s="1"/>
  <c r="S145" i="5"/>
  <c r="Y123" i="5"/>
  <c r="V123" i="5"/>
  <c r="U123" i="5"/>
  <c r="T123" i="5"/>
  <c r="R123" i="5" s="1"/>
  <c r="S123" i="5"/>
  <c r="Y122" i="5"/>
  <c r="V122" i="5"/>
  <c r="U122" i="5"/>
  <c r="T122" i="5"/>
  <c r="R122" i="5" s="1"/>
  <c r="S122" i="5"/>
  <c r="Y121" i="5"/>
  <c r="V121" i="5"/>
  <c r="U121" i="5"/>
  <c r="T121" i="5"/>
  <c r="R121" i="5" s="1"/>
  <c r="S121" i="5"/>
  <c r="Y108" i="5"/>
  <c r="V108" i="5"/>
  <c r="U108" i="5"/>
  <c r="T108" i="5"/>
  <c r="R108" i="5" s="1"/>
  <c r="S108" i="5"/>
  <c r="Y107" i="5"/>
  <c r="V107" i="5"/>
  <c r="U107" i="5"/>
  <c r="T107" i="5"/>
  <c r="R107" i="5" s="1"/>
  <c r="S107" i="5"/>
  <c r="Y106" i="5"/>
  <c r="V106" i="5"/>
  <c r="U106" i="5"/>
  <c r="T106" i="5"/>
  <c r="R106" i="5" s="1"/>
  <c r="S106" i="5"/>
  <c r="Y78" i="5"/>
  <c r="V78" i="5"/>
  <c r="U78" i="5"/>
  <c r="T78" i="5"/>
  <c r="R78" i="5" s="1"/>
  <c r="S78" i="5"/>
  <c r="Y77" i="5"/>
  <c r="V77" i="5"/>
  <c r="U77" i="5"/>
  <c r="T77" i="5"/>
  <c r="R77" i="5" s="1"/>
  <c r="S77" i="5"/>
  <c r="Y76" i="5"/>
  <c r="V76" i="5"/>
  <c r="U76" i="5"/>
  <c r="T76" i="5"/>
  <c r="R76" i="5" s="1"/>
  <c r="S76" i="5"/>
  <c r="Y54" i="5"/>
  <c r="V54" i="5"/>
  <c r="U54" i="5"/>
  <c r="T54" i="5"/>
  <c r="R54" i="5" s="1"/>
  <c r="S54" i="5"/>
  <c r="Y53" i="5"/>
  <c r="V53" i="5"/>
  <c r="U53" i="5"/>
  <c r="T53" i="5"/>
  <c r="R53" i="5" s="1"/>
  <c r="S53" i="5"/>
  <c r="Y52" i="5"/>
  <c r="V52" i="5"/>
  <c r="U52" i="5"/>
  <c r="T52" i="5"/>
  <c r="R52" i="5" s="1"/>
  <c r="S52" i="5"/>
  <c r="Y30" i="5"/>
  <c r="V30" i="5"/>
  <c r="U30" i="5"/>
  <c r="T30" i="5"/>
  <c r="R30" i="5" s="1"/>
  <c r="S30" i="5"/>
  <c r="Y29" i="5"/>
  <c r="V29" i="5"/>
  <c r="U29" i="5"/>
  <c r="T29" i="5"/>
  <c r="R29" i="5" s="1"/>
  <c r="S29" i="5"/>
  <c r="Y28" i="5"/>
  <c r="V28" i="5"/>
  <c r="U28" i="5"/>
  <c r="T28" i="5"/>
  <c r="R28" i="5" s="1"/>
  <c r="S28" i="5"/>
  <c r="Y18" i="5"/>
  <c r="V18" i="5"/>
  <c r="U18" i="5"/>
  <c r="T18" i="5"/>
  <c r="R18" i="5" s="1"/>
  <c r="S18" i="5"/>
  <c r="Y17" i="5"/>
  <c r="V17" i="5"/>
  <c r="U17" i="5"/>
  <c r="T17" i="5"/>
  <c r="R17" i="5" s="1"/>
  <c r="S17" i="5"/>
  <c r="Y16" i="5"/>
  <c r="V16" i="5"/>
  <c r="U16" i="5"/>
  <c r="T16" i="5"/>
  <c r="R16" i="5" s="1"/>
  <c r="S16" i="5"/>
  <c r="X396" i="2"/>
  <c r="W396" i="2"/>
  <c r="U396" i="2"/>
  <c r="T396" i="2"/>
  <c r="S396" i="2"/>
  <c r="Q396" i="2" s="1"/>
  <c r="R396" i="2"/>
  <c r="X395" i="2"/>
  <c r="W395" i="2"/>
  <c r="U395" i="2"/>
  <c r="T395" i="2"/>
  <c r="S395" i="2"/>
  <c r="Q395" i="2" s="1"/>
  <c r="R395" i="2"/>
  <c r="X394" i="2"/>
  <c r="W394" i="2"/>
  <c r="U394" i="2"/>
  <c r="T394" i="2"/>
  <c r="S394" i="2"/>
  <c r="Q394" i="2" s="1"/>
  <c r="R394" i="2"/>
  <c r="X363" i="2"/>
  <c r="W363" i="2"/>
  <c r="U363" i="2"/>
  <c r="T363" i="2"/>
  <c r="S363" i="2"/>
  <c r="Q363" i="2" s="1"/>
  <c r="R363" i="2"/>
  <c r="X362" i="2"/>
  <c r="W362" i="2"/>
  <c r="U362" i="2"/>
  <c r="T362" i="2"/>
  <c r="S362" i="2"/>
  <c r="Q362" i="2" s="1"/>
  <c r="R362" i="2"/>
  <c r="X361" i="2"/>
  <c r="W361" i="2"/>
  <c r="U361" i="2"/>
  <c r="T361" i="2"/>
  <c r="S361" i="2"/>
  <c r="Q361" i="2" s="1"/>
  <c r="R361" i="2"/>
  <c r="X330" i="2"/>
  <c r="W330" i="2"/>
  <c r="U330" i="2"/>
  <c r="T330" i="2"/>
  <c r="S330" i="2"/>
  <c r="Q330" i="2" s="1"/>
  <c r="R330" i="2"/>
  <c r="X329" i="2"/>
  <c r="W329" i="2"/>
  <c r="U329" i="2"/>
  <c r="T329" i="2"/>
  <c r="S329" i="2"/>
  <c r="Q329" i="2" s="1"/>
  <c r="R329" i="2"/>
  <c r="X328" i="2"/>
  <c r="W328" i="2"/>
  <c r="U328" i="2"/>
  <c r="T328" i="2"/>
  <c r="S328" i="2"/>
  <c r="Q328" i="2" s="1"/>
  <c r="R328" i="2"/>
  <c r="X288" i="2"/>
  <c r="W288" i="2"/>
  <c r="U288" i="2"/>
  <c r="T288" i="2"/>
  <c r="S288" i="2"/>
  <c r="Q288" i="2" s="1"/>
  <c r="R288" i="2"/>
  <c r="X287" i="2"/>
  <c r="W287" i="2"/>
  <c r="U287" i="2"/>
  <c r="T287" i="2"/>
  <c r="S287" i="2"/>
  <c r="Q287" i="2" s="1"/>
  <c r="R287" i="2"/>
  <c r="X286" i="2"/>
  <c r="W286" i="2"/>
  <c r="U286" i="2"/>
  <c r="T286" i="2"/>
  <c r="S286" i="2"/>
  <c r="Q286" i="2" s="1"/>
  <c r="R286" i="2"/>
  <c r="X255" i="2"/>
  <c r="W255" i="2"/>
  <c r="U255" i="2"/>
  <c r="T255" i="2"/>
  <c r="S255" i="2"/>
  <c r="Q255" i="2" s="1"/>
  <c r="R255" i="2"/>
  <c r="X254" i="2"/>
  <c r="W254" i="2"/>
  <c r="U254" i="2"/>
  <c r="T254" i="2"/>
  <c r="S254" i="2"/>
  <c r="Q254" i="2" s="1"/>
  <c r="R254" i="2"/>
  <c r="X253" i="2"/>
  <c r="W253" i="2"/>
  <c r="U253" i="2"/>
  <c r="T253" i="2"/>
  <c r="S253" i="2"/>
  <c r="Q253" i="2" s="1"/>
  <c r="R253" i="2"/>
  <c r="X222" i="2"/>
  <c r="W222" i="2"/>
  <c r="U222" i="2"/>
  <c r="T222" i="2"/>
  <c r="S222" i="2"/>
  <c r="Q222" i="2" s="1"/>
  <c r="R222" i="2"/>
  <c r="X221" i="2"/>
  <c r="W221" i="2"/>
  <c r="U221" i="2"/>
  <c r="T221" i="2"/>
  <c r="S221" i="2"/>
  <c r="Q221" i="2" s="1"/>
  <c r="R221" i="2"/>
  <c r="X220" i="2"/>
  <c r="W220" i="2"/>
  <c r="U220" i="2"/>
  <c r="T220" i="2"/>
  <c r="S220" i="2"/>
  <c r="Q220" i="2" s="1"/>
  <c r="R220" i="2"/>
  <c r="X180" i="2"/>
  <c r="W180" i="2"/>
  <c r="U180" i="2"/>
  <c r="T180" i="2"/>
  <c r="S180" i="2"/>
  <c r="Q180" i="2" s="1"/>
  <c r="R180" i="2"/>
  <c r="X179" i="2"/>
  <c r="W179" i="2"/>
  <c r="U179" i="2"/>
  <c r="T179" i="2"/>
  <c r="S179" i="2"/>
  <c r="Q179" i="2" s="1"/>
  <c r="R179" i="2"/>
  <c r="X178" i="2"/>
  <c r="W178" i="2"/>
  <c r="U178" i="2"/>
  <c r="T178" i="2"/>
  <c r="S178" i="2"/>
  <c r="Q178" i="2" s="1"/>
  <c r="R178" i="2"/>
  <c r="X156" i="2"/>
  <c r="W156" i="2"/>
  <c r="U156" i="2"/>
  <c r="T156" i="2"/>
  <c r="S156" i="2"/>
  <c r="Q156" i="2" s="1"/>
  <c r="R156" i="2"/>
  <c r="X155" i="2"/>
  <c r="W155" i="2"/>
  <c r="U155" i="2"/>
  <c r="T155" i="2"/>
  <c r="S155" i="2"/>
  <c r="Q155" i="2" s="1"/>
  <c r="R155" i="2"/>
  <c r="X154" i="2"/>
  <c r="W154" i="2"/>
  <c r="U154" i="2"/>
  <c r="T154" i="2"/>
  <c r="S154" i="2"/>
  <c r="Q154" i="2" s="1"/>
  <c r="R154" i="2"/>
  <c r="X132" i="2"/>
  <c r="W132" i="2"/>
  <c r="U132" i="2"/>
  <c r="T132" i="2"/>
  <c r="S132" i="2"/>
  <c r="Q132" i="2" s="1"/>
  <c r="R132" i="2"/>
  <c r="X131" i="2"/>
  <c r="W131" i="2"/>
  <c r="U131" i="2"/>
  <c r="T131" i="2"/>
  <c r="S131" i="2"/>
  <c r="Q131" i="2" s="1"/>
  <c r="R131" i="2"/>
  <c r="X130" i="2"/>
  <c r="W130" i="2"/>
  <c r="U130" i="2"/>
  <c r="T130" i="2"/>
  <c r="S130" i="2"/>
  <c r="Q130" i="2" s="1"/>
  <c r="R130" i="2"/>
  <c r="X90" i="2"/>
  <c r="W90" i="2"/>
  <c r="U90" i="2"/>
  <c r="T90" i="2"/>
  <c r="S90" i="2"/>
  <c r="Q90" i="2" s="1"/>
  <c r="R90" i="2"/>
  <c r="X89" i="2"/>
  <c r="W89" i="2"/>
  <c r="U89" i="2"/>
  <c r="T89" i="2"/>
  <c r="S89" i="2"/>
  <c r="Q89" i="2" s="1"/>
  <c r="R89" i="2"/>
  <c r="X88" i="2"/>
  <c r="W88" i="2"/>
  <c r="U88" i="2"/>
  <c r="T88" i="2"/>
  <c r="S88" i="2"/>
  <c r="Q88" i="2" s="1"/>
  <c r="R88" i="2"/>
  <c r="X66" i="2"/>
  <c r="W66" i="2"/>
  <c r="U66" i="2"/>
  <c r="T66" i="2"/>
  <c r="S66" i="2"/>
  <c r="Q66" i="2" s="1"/>
  <c r="R66" i="2"/>
  <c r="X65" i="2"/>
  <c r="W65" i="2"/>
  <c r="U65" i="2"/>
  <c r="T65" i="2"/>
  <c r="S65" i="2"/>
  <c r="Q65" i="2" s="1"/>
  <c r="R65" i="2"/>
  <c r="X64" i="2"/>
  <c r="W64" i="2"/>
  <c r="U64" i="2"/>
  <c r="T64" i="2"/>
  <c r="S64" i="2"/>
  <c r="Q64" i="2" s="1"/>
  <c r="R64" i="2"/>
  <c r="X42" i="2"/>
  <c r="W42" i="2"/>
  <c r="U42" i="2"/>
  <c r="T42" i="2"/>
  <c r="S42" i="2"/>
  <c r="Q42" i="2" s="1"/>
  <c r="R42" i="2"/>
  <c r="X41" i="2"/>
  <c r="W41" i="2"/>
  <c r="U41" i="2"/>
  <c r="T41" i="2"/>
  <c r="S41" i="2"/>
  <c r="Q41" i="2" s="1"/>
  <c r="R41" i="2"/>
  <c r="X40" i="2"/>
  <c r="W40" i="2"/>
  <c r="U40" i="2"/>
  <c r="T40" i="2"/>
  <c r="S40" i="2"/>
  <c r="Q40" i="2" s="1"/>
  <c r="R40" i="2"/>
  <c r="X387" i="2"/>
  <c r="W387" i="2"/>
  <c r="U387" i="2"/>
  <c r="T387" i="2"/>
  <c r="S387" i="2"/>
  <c r="Q387" i="2" s="1"/>
  <c r="R387" i="2"/>
  <c r="X386" i="2"/>
  <c r="W386" i="2"/>
  <c r="U386" i="2"/>
  <c r="T386" i="2"/>
  <c r="S386" i="2"/>
  <c r="Q386" i="2" s="1"/>
  <c r="R386" i="2"/>
  <c r="X385" i="2"/>
  <c r="W385" i="2"/>
  <c r="U385" i="2"/>
  <c r="T385" i="2"/>
  <c r="S385" i="2"/>
  <c r="Q385" i="2" s="1"/>
  <c r="R385" i="2"/>
  <c r="X378" i="2"/>
  <c r="W378" i="2"/>
  <c r="U378" i="2"/>
  <c r="T378" i="2"/>
  <c r="S378" i="2"/>
  <c r="Q378" i="2" s="1"/>
  <c r="R378" i="2"/>
  <c r="X377" i="2"/>
  <c r="W377" i="2"/>
  <c r="U377" i="2"/>
  <c r="T377" i="2"/>
  <c r="S377" i="2"/>
  <c r="Q377" i="2" s="1"/>
  <c r="R377" i="2"/>
  <c r="X376" i="2"/>
  <c r="W376" i="2"/>
  <c r="U376" i="2"/>
  <c r="T376" i="2"/>
  <c r="S376" i="2"/>
  <c r="Q376" i="2" s="1"/>
  <c r="R376" i="2"/>
  <c r="X354" i="2"/>
  <c r="W354" i="2"/>
  <c r="U354" i="2"/>
  <c r="T354" i="2"/>
  <c r="S354" i="2"/>
  <c r="Q354" i="2" s="1"/>
  <c r="R354" i="2"/>
  <c r="X353" i="2"/>
  <c r="W353" i="2"/>
  <c r="U353" i="2"/>
  <c r="T353" i="2"/>
  <c r="S353" i="2"/>
  <c r="Q353" i="2" s="1"/>
  <c r="R353" i="2"/>
  <c r="X352" i="2"/>
  <c r="W352" i="2"/>
  <c r="U352" i="2"/>
  <c r="T352" i="2"/>
  <c r="S352" i="2"/>
  <c r="Q352" i="2" s="1"/>
  <c r="R352" i="2"/>
  <c r="X345" i="2"/>
  <c r="W345" i="2"/>
  <c r="U345" i="2"/>
  <c r="T345" i="2"/>
  <c r="S345" i="2"/>
  <c r="Q345" i="2" s="1"/>
  <c r="R345" i="2"/>
  <c r="X344" i="2"/>
  <c r="W344" i="2"/>
  <c r="U344" i="2"/>
  <c r="T344" i="2"/>
  <c r="S344" i="2"/>
  <c r="Q344" i="2" s="1"/>
  <c r="R344" i="2"/>
  <c r="X343" i="2"/>
  <c r="W343" i="2"/>
  <c r="U343" i="2"/>
  <c r="T343" i="2"/>
  <c r="S343" i="2"/>
  <c r="Q343" i="2" s="1"/>
  <c r="R343" i="2"/>
  <c r="X321" i="2"/>
  <c r="W321" i="2"/>
  <c r="U321" i="2"/>
  <c r="T321" i="2"/>
  <c r="S321" i="2"/>
  <c r="Q321" i="2" s="1"/>
  <c r="R321" i="2"/>
  <c r="X320" i="2"/>
  <c r="W320" i="2"/>
  <c r="U320" i="2"/>
  <c r="T320" i="2"/>
  <c r="S320" i="2"/>
  <c r="Q320" i="2" s="1"/>
  <c r="R320" i="2"/>
  <c r="X319" i="2"/>
  <c r="W319" i="2"/>
  <c r="U319" i="2"/>
  <c r="T319" i="2"/>
  <c r="S319" i="2"/>
  <c r="Q319" i="2" s="1"/>
  <c r="R319" i="2"/>
  <c r="X312" i="2"/>
  <c r="W312" i="2"/>
  <c r="U312" i="2"/>
  <c r="T312" i="2"/>
  <c r="S312" i="2"/>
  <c r="Q312" i="2" s="1"/>
  <c r="R312" i="2"/>
  <c r="X311" i="2"/>
  <c r="W311" i="2"/>
  <c r="U311" i="2"/>
  <c r="T311" i="2"/>
  <c r="S311" i="2"/>
  <c r="Q311" i="2" s="1"/>
  <c r="R311" i="2"/>
  <c r="X310" i="2"/>
  <c r="W310" i="2"/>
  <c r="U310" i="2"/>
  <c r="T310" i="2"/>
  <c r="S310" i="2"/>
  <c r="Q310" i="2" s="1"/>
  <c r="R310" i="2"/>
  <c r="X279" i="2"/>
  <c r="W279" i="2"/>
  <c r="U279" i="2"/>
  <c r="T279" i="2"/>
  <c r="S279" i="2"/>
  <c r="Q279" i="2" s="1"/>
  <c r="R279" i="2"/>
  <c r="X278" i="2"/>
  <c r="W278" i="2"/>
  <c r="U278" i="2"/>
  <c r="T278" i="2"/>
  <c r="S278" i="2"/>
  <c r="Q278" i="2" s="1"/>
  <c r="R278" i="2"/>
  <c r="X277" i="2"/>
  <c r="W277" i="2"/>
  <c r="U277" i="2"/>
  <c r="T277" i="2"/>
  <c r="S277" i="2"/>
  <c r="Q277" i="2" s="1"/>
  <c r="R277" i="2"/>
  <c r="X270" i="2"/>
  <c r="W270" i="2"/>
  <c r="U270" i="2"/>
  <c r="T270" i="2"/>
  <c r="S270" i="2"/>
  <c r="Q270" i="2" s="1"/>
  <c r="R270" i="2"/>
  <c r="X269" i="2"/>
  <c r="W269" i="2"/>
  <c r="U269" i="2"/>
  <c r="T269" i="2"/>
  <c r="S269" i="2"/>
  <c r="Q269" i="2" s="1"/>
  <c r="R269" i="2"/>
  <c r="X268" i="2"/>
  <c r="W268" i="2"/>
  <c r="U268" i="2"/>
  <c r="T268" i="2"/>
  <c r="S268" i="2"/>
  <c r="Q268" i="2" s="1"/>
  <c r="R268" i="2"/>
  <c r="X246" i="2"/>
  <c r="W246" i="2"/>
  <c r="U246" i="2"/>
  <c r="T246" i="2"/>
  <c r="S246" i="2"/>
  <c r="Q246" i="2" s="1"/>
  <c r="R246" i="2"/>
  <c r="X245" i="2"/>
  <c r="W245" i="2"/>
  <c r="U245" i="2"/>
  <c r="T245" i="2"/>
  <c r="S245" i="2"/>
  <c r="Q245" i="2" s="1"/>
  <c r="R245" i="2"/>
  <c r="X244" i="2"/>
  <c r="W244" i="2"/>
  <c r="U244" i="2"/>
  <c r="T244" i="2"/>
  <c r="S244" i="2"/>
  <c r="Q244" i="2" s="1"/>
  <c r="R244" i="2"/>
  <c r="X237" i="2"/>
  <c r="W237" i="2"/>
  <c r="U237" i="2"/>
  <c r="T237" i="2"/>
  <c r="S237" i="2"/>
  <c r="Q237" i="2" s="1"/>
  <c r="R237" i="2"/>
  <c r="X236" i="2"/>
  <c r="W236" i="2"/>
  <c r="U236" i="2"/>
  <c r="T236" i="2"/>
  <c r="S236" i="2"/>
  <c r="Q236" i="2" s="1"/>
  <c r="R236" i="2"/>
  <c r="X235" i="2"/>
  <c r="W235" i="2"/>
  <c r="U235" i="2"/>
  <c r="T235" i="2"/>
  <c r="S235" i="2"/>
  <c r="Q235" i="2" s="1"/>
  <c r="R235" i="2"/>
  <c r="X213" i="2"/>
  <c r="W213" i="2"/>
  <c r="U213" i="2"/>
  <c r="T213" i="2"/>
  <c r="S213" i="2"/>
  <c r="Q213" i="2" s="1"/>
  <c r="R213" i="2"/>
  <c r="X212" i="2"/>
  <c r="W212" i="2"/>
  <c r="U212" i="2"/>
  <c r="T212" i="2"/>
  <c r="S212" i="2"/>
  <c r="Q212" i="2" s="1"/>
  <c r="R212" i="2"/>
  <c r="X211" i="2"/>
  <c r="W211" i="2"/>
  <c r="U211" i="2"/>
  <c r="T211" i="2"/>
  <c r="S211" i="2"/>
  <c r="Q211" i="2" s="1"/>
  <c r="R211" i="2"/>
  <c r="X204" i="2"/>
  <c r="W204" i="2"/>
  <c r="U204" i="2"/>
  <c r="T204" i="2"/>
  <c r="S204" i="2"/>
  <c r="Q204" i="2" s="1"/>
  <c r="R204" i="2"/>
  <c r="X203" i="2"/>
  <c r="W203" i="2"/>
  <c r="U203" i="2"/>
  <c r="T203" i="2"/>
  <c r="S203" i="2"/>
  <c r="Q203" i="2" s="1"/>
  <c r="R203" i="2"/>
  <c r="X202" i="2"/>
  <c r="W202" i="2"/>
  <c r="U202" i="2"/>
  <c r="T202" i="2"/>
  <c r="S202" i="2"/>
  <c r="Q202" i="2" s="1"/>
  <c r="R202" i="2"/>
  <c r="X171" i="2"/>
  <c r="W171" i="2"/>
  <c r="U171" i="2"/>
  <c r="T171" i="2"/>
  <c r="S171" i="2"/>
  <c r="Q171" i="2" s="1"/>
  <c r="R171" i="2"/>
  <c r="X170" i="2"/>
  <c r="W170" i="2"/>
  <c r="U170" i="2"/>
  <c r="T170" i="2"/>
  <c r="S170" i="2"/>
  <c r="Q170" i="2" s="1"/>
  <c r="R170" i="2"/>
  <c r="X169" i="2"/>
  <c r="W169" i="2"/>
  <c r="U169" i="2"/>
  <c r="T169" i="2"/>
  <c r="S169" i="2"/>
  <c r="Q169" i="2" s="1"/>
  <c r="R169" i="2"/>
  <c r="X147" i="2"/>
  <c r="W147" i="2"/>
  <c r="U147" i="2"/>
  <c r="T147" i="2"/>
  <c r="S147" i="2"/>
  <c r="Q147" i="2" s="1"/>
  <c r="R147" i="2"/>
  <c r="X146" i="2"/>
  <c r="W146" i="2"/>
  <c r="U146" i="2"/>
  <c r="T146" i="2"/>
  <c r="S146" i="2"/>
  <c r="Q146" i="2" s="1"/>
  <c r="R146" i="2"/>
  <c r="X145" i="2"/>
  <c r="W145" i="2"/>
  <c r="U145" i="2"/>
  <c r="T145" i="2"/>
  <c r="S145" i="2"/>
  <c r="Q145" i="2" s="1"/>
  <c r="R145" i="2"/>
  <c r="X123" i="2"/>
  <c r="W123" i="2"/>
  <c r="U123" i="2"/>
  <c r="T123" i="2"/>
  <c r="S123" i="2"/>
  <c r="Q123" i="2" s="1"/>
  <c r="R123" i="2"/>
  <c r="X122" i="2"/>
  <c r="W122" i="2"/>
  <c r="U122" i="2"/>
  <c r="T122" i="2"/>
  <c r="S122" i="2"/>
  <c r="Q122" i="2" s="1"/>
  <c r="R122" i="2"/>
  <c r="X121" i="2"/>
  <c r="W121" i="2"/>
  <c r="U121" i="2"/>
  <c r="T121" i="2"/>
  <c r="S121" i="2"/>
  <c r="Q121" i="2" s="1"/>
  <c r="R121" i="2"/>
  <c r="X108" i="2"/>
  <c r="W108" i="2"/>
  <c r="U108" i="2"/>
  <c r="T108" i="2"/>
  <c r="S108" i="2"/>
  <c r="Q108" i="2" s="1"/>
  <c r="R108" i="2"/>
  <c r="X107" i="2"/>
  <c r="W107" i="2"/>
  <c r="U107" i="2"/>
  <c r="T107" i="2"/>
  <c r="S107" i="2"/>
  <c r="Q107" i="2" s="1"/>
  <c r="R107" i="2"/>
  <c r="X106" i="2"/>
  <c r="W106" i="2"/>
  <c r="U106" i="2"/>
  <c r="T106" i="2"/>
  <c r="S106" i="2"/>
  <c r="Q106" i="2" s="1"/>
  <c r="R106" i="2"/>
  <c r="X78" i="2"/>
  <c r="W78" i="2"/>
  <c r="U78" i="2"/>
  <c r="T78" i="2"/>
  <c r="S78" i="2"/>
  <c r="Q78" i="2" s="1"/>
  <c r="R78" i="2"/>
  <c r="X77" i="2"/>
  <c r="W77" i="2"/>
  <c r="U77" i="2"/>
  <c r="T77" i="2"/>
  <c r="S77" i="2"/>
  <c r="Q77" i="2" s="1"/>
  <c r="R77" i="2"/>
  <c r="X76" i="2"/>
  <c r="W76" i="2"/>
  <c r="U76" i="2"/>
  <c r="T76" i="2"/>
  <c r="S76" i="2"/>
  <c r="Q76" i="2" s="1"/>
  <c r="R76" i="2"/>
  <c r="X54" i="2"/>
  <c r="W54" i="2"/>
  <c r="U54" i="2"/>
  <c r="T54" i="2"/>
  <c r="S54" i="2"/>
  <c r="Q54" i="2" s="1"/>
  <c r="R54" i="2"/>
  <c r="X53" i="2"/>
  <c r="W53" i="2"/>
  <c r="U53" i="2"/>
  <c r="T53" i="2"/>
  <c r="S53" i="2"/>
  <c r="Q53" i="2" s="1"/>
  <c r="R53" i="2"/>
  <c r="X52" i="2"/>
  <c r="W52" i="2"/>
  <c r="U52" i="2"/>
  <c r="T52" i="2"/>
  <c r="S52" i="2"/>
  <c r="Q52" i="2" s="1"/>
  <c r="R52" i="2"/>
  <c r="X30" i="2"/>
  <c r="W30" i="2"/>
  <c r="U30" i="2"/>
  <c r="T30" i="2"/>
  <c r="S30" i="2"/>
  <c r="Q30" i="2" s="1"/>
  <c r="R30" i="2"/>
  <c r="X29" i="2"/>
  <c r="W29" i="2"/>
  <c r="U29" i="2"/>
  <c r="T29" i="2"/>
  <c r="S29" i="2"/>
  <c r="Q29" i="2" s="1"/>
  <c r="R29" i="2"/>
  <c r="X28" i="2"/>
  <c r="W28" i="2"/>
  <c r="U28" i="2"/>
  <c r="T28" i="2"/>
  <c r="S28" i="2"/>
  <c r="Q28" i="2" s="1"/>
  <c r="R28" i="2"/>
  <c r="X18" i="2"/>
  <c r="W18" i="2"/>
  <c r="U18" i="2"/>
  <c r="T18" i="2"/>
  <c r="S18" i="2"/>
  <c r="Q18" i="2" s="1"/>
  <c r="R18" i="2"/>
  <c r="X17" i="2"/>
  <c r="W17" i="2"/>
  <c r="U17" i="2"/>
  <c r="T17" i="2"/>
  <c r="S17" i="2"/>
  <c r="Q17" i="2" s="1"/>
  <c r="R17" i="2"/>
  <c r="X16" i="2"/>
  <c r="W16" i="2"/>
  <c r="U16" i="2"/>
  <c r="T16" i="2"/>
  <c r="S16" i="2"/>
  <c r="Q16" i="2" s="1"/>
  <c r="R16" i="2"/>
  <c r="X294" i="1"/>
  <c r="U294" i="1"/>
  <c r="T294" i="1"/>
  <c r="S294" i="1"/>
  <c r="Q294" i="1" s="1"/>
  <c r="R294" i="1"/>
  <c r="X269" i="1"/>
  <c r="U269" i="1"/>
  <c r="T269" i="1"/>
  <c r="S269" i="1"/>
  <c r="Q269" i="1" s="1"/>
  <c r="R269" i="1"/>
  <c r="X370" i="1"/>
  <c r="U370" i="1"/>
  <c r="T370" i="1"/>
  <c r="S370" i="1"/>
  <c r="Q370" i="1" s="1"/>
  <c r="R370" i="1"/>
  <c r="X273" i="1"/>
  <c r="U273" i="1"/>
  <c r="T273" i="1"/>
  <c r="S273" i="1"/>
  <c r="Q273" i="1" s="1"/>
  <c r="R273" i="1"/>
  <c r="X263" i="1"/>
  <c r="U263" i="1"/>
  <c r="T263" i="1"/>
  <c r="S263" i="1"/>
  <c r="Q263" i="1" s="1"/>
  <c r="R263" i="1"/>
  <c r="X361" i="1"/>
  <c r="U361" i="1"/>
  <c r="T361" i="1"/>
  <c r="S361" i="1"/>
  <c r="Q361" i="1" s="1"/>
  <c r="R361" i="1"/>
  <c r="X264" i="1"/>
  <c r="U264" i="1"/>
  <c r="T264" i="1"/>
  <c r="S264" i="1"/>
  <c r="Q264" i="1" s="1"/>
  <c r="R264" i="1"/>
  <c r="X257" i="1"/>
  <c r="U257" i="1"/>
  <c r="T257" i="1"/>
  <c r="S257" i="1"/>
  <c r="Q257" i="1" s="1"/>
  <c r="R257" i="1"/>
  <c r="X352" i="1"/>
  <c r="U352" i="1"/>
  <c r="T352" i="1"/>
  <c r="S352" i="1"/>
  <c r="Q352" i="1" s="1"/>
  <c r="R352" i="1"/>
  <c r="X255" i="1"/>
  <c r="U255" i="1"/>
  <c r="T255" i="1"/>
  <c r="S255" i="1"/>
  <c r="R255" i="1"/>
  <c r="X248" i="1"/>
  <c r="U248" i="1"/>
  <c r="T248" i="1"/>
  <c r="S248" i="1"/>
  <c r="Q248" i="1" s="1"/>
  <c r="R248" i="1"/>
  <c r="X340" i="1"/>
  <c r="U340" i="1"/>
  <c r="T340" i="1"/>
  <c r="S340" i="1"/>
  <c r="Q340" i="1" s="1"/>
  <c r="R340" i="1"/>
  <c r="X243" i="1"/>
  <c r="U243" i="1"/>
  <c r="T243" i="1"/>
  <c r="S243" i="1"/>
  <c r="Q243" i="1" s="1"/>
  <c r="R243" i="1"/>
  <c r="X242" i="1"/>
  <c r="U242" i="1"/>
  <c r="T242" i="1"/>
  <c r="S242" i="1"/>
  <c r="Q242" i="1" s="1"/>
  <c r="R242" i="1"/>
  <c r="X331" i="1"/>
  <c r="U331" i="1"/>
  <c r="T331" i="1"/>
  <c r="S331" i="1"/>
  <c r="Q331" i="1" s="1"/>
  <c r="R331" i="1"/>
  <c r="X234" i="1"/>
  <c r="U234" i="1"/>
  <c r="T234" i="1"/>
  <c r="S234" i="1"/>
  <c r="Q234" i="1" s="1"/>
  <c r="R234" i="1"/>
  <c r="X236" i="1"/>
  <c r="U236" i="1"/>
  <c r="T236" i="1"/>
  <c r="S236" i="1"/>
  <c r="Q236" i="1" s="1"/>
  <c r="R236" i="1"/>
  <c r="X322" i="1"/>
  <c r="U322" i="1"/>
  <c r="T322" i="1"/>
  <c r="S322" i="1"/>
  <c r="Q322" i="1" s="1"/>
  <c r="R322" i="1"/>
  <c r="X225" i="1"/>
  <c r="U225" i="1"/>
  <c r="T225" i="1"/>
  <c r="S225" i="1"/>
  <c r="Q225" i="1" s="1"/>
  <c r="R225" i="1"/>
  <c r="X230" i="1"/>
  <c r="U230" i="1"/>
  <c r="T230" i="1"/>
  <c r="S230" i="1"/>
  <c r="Q230" i="1" s="1"/>
  <c r="R230" i="1"/>
  <c r="X310" i="1"/>
  <c r="U310" i="1"/>
  <c r="T310" i="1"/>
  <c r="S310" i="1"/>
  <c r="Q310" i="1" s="1"/>
  <c r="R310" i="1"/>
  <c r="X213" i="1"/>
  <c r="U213" i="1"/>
  <c r="T213" i="1"/>
  <c r="S213" i="1"/>
  <c r="Q213" i="1" s="1"/>
  <c r="R213" i="1"/>
  <c r="X224" i="1"/>
  <c r="U224" i="1"/>
  <c r="T224" i="1"/>
  <c r="S224" i="1"/>
  <c r="Q224" i="1" s="1"/>
  <c r="R224" i="1"/>
  <c r="X301" i="1"/>
  <c r="U301" i="1"/>
  <c r="T301" i="1"/>
  <c r="S301" i="1"/>
  <c r="Q301" i="1" s="1"/>
  <c r="R301" i="1"/>
  <c r="X204" i="1"/>
  <c r="U204" i="1"/>
  <c r="T204" i="1"/>
  <c r="S204" i="1"/>
  <c r="Q204" i="1" s="1"/>
  <c r="R204" i="1"/>
  <c r="X215" i="1"/>
  <c r="U215" i="1"/>
  <c r="T215" i="1"/>
  <c r="S215" i="1"/>
  <c r="Q215" i="1" s="1"/>
  <c r="R215" i="1"/>
  <c r="X292" i="1"/>
  <c r="U292" i="1"/>
  <c r="T292" i="1"/>
  <c r="S292" i="1"/>
  <c r="Q292" i="1" s="1"/>
  <c r="R292" i="1"/>
  <c r="X372" i="1"/>
  <c r="U372" i="1"/>
  <c r="T372" i="1"/>
  <c r="S372" i="1"/>
  <c r="Q372" i="1" s="1"/>
  <c r="R372" i="1"/>
  <c r="X347" i="1"/>
  <c r="U347" i="1"/>
  <c r="T347" i="1"/>
  <c r="S347" i="1"/>
  <c r="Q347" i="1" s="1"/>
  <c r="R347" i="1"/>
  <c r="X271" i="1"/>
  <c r="U271" i="1"/>
  <c r="T271" i="1"/>
  <c r="S271" i="1"/>
  <c r="Q271" i="1" s="1"/>
  <c r="R271" i="1"/>
  <c r="X363" i="1"/>
  <c r="U363" i="1"/>
  <c r="T363" i="1"/>
  <c r="S363" i="1"/>
  <c r="Q363" i="1" s="1"/>
  <c r="R363" i="1"/>
  <c r="X338" i="1"/>
  <c r="U338" i="1"/>
  <c r="T338" i="1"/>
  <c r="S338" i="1"/>
  <c r="Q338" i="1" s="1"/>
  <c r="R338" i="1"/>
  <c r="X262" i="1"/>
  <c r="U262" i="1"/>
  <c r="T262" i="1"/>
  <c r="S262" i="1"/>
  <c r="Q262" i="1" s="1"/>
  <c r="R262" i="1"/>
  <c r="X356" i="1"/>
  <c r="U356" i="1"/>
  <c r="T356" i="1"/>
  <c r="S356" i="1"/>
  <c r="Q356" i="1" s="1"/>
  <c r="R356" i="1"/>
  <c r="X332" i="1"/>
  <c r="U332" i="1"/>
  <c r="T332" i="1"/>
  <c r="S332" i="1"/>
  <c r="Q332" i="1" s="1"/>
  <c r="R332" i="1"/>
  <c r="X253" i="1"/>
  <c r="U253" i="1"/>
  <c r="T253" i="1"/>
  <c r="S253" i="1"/>
  <c r="Q253" i="1" s="1"/>
  <c r="R253" i="1"/>
  <c r="X354" i="1"/>
  <c r="U354" i="1"/>
  <c r="T354" i="1"/>
  <c r="S354" i="1"/>
  <c r="Q354" i="1" s="1"/>
  <c r="R354" i="1"/>
  <c r="X317" i="1"/>
  <c r="U317" i="1"/>
  <c r="T317" i="1"/>
  <c r="S317" i="1"/>
  <c r="Q317" i="1" s="1"/>
  <c r="R317" i="1"/>
  <c r="X241" i="1"/>
  <c r="U241" i="1"/>
  <c r="T241" i="1"/>
  <c r="S241" i="1"/>
  <c r="Q241" i="1" s="1"/>
  <c r="R241" i="1"/>
  <c r="X342" i="1"/>
  <c r="U342" i="1"/>
  <c r="T342" i="1"/>
  <c r="S342" i="1"/>
  <c r="Q342" i="1" s="1"/>
  <c r="R342" i="1"/>
  <c r="X311" i="1"/>
  <c r="U311" i="1"/>
  <c r="T311" i="1"/>
  <c r="S311" i="1"/>
  <c r="Q311" i="1" s="1"/>
  <c r="R311" i="1"/>
  <c r="X232" i="1"/>
  <c r="U232" i="1"/>
  <c r="T232" i="1"/>
  <c r="S232" i="1"/>
  <c r="Q232" i="1" s="1"/>
  <c r="R232" i="1"/>
  <c r="X333" i="1"/>
  <c r="U333" i="1"/>
  <c r="T333" i="1"/>
  <c r="S333" i="1"/>
  <c r="Q333" i="1" s="1"/>
  <c r="R333" i="1"/>
  <c r="X305" i="1"/>
  <c r="U305" i="1"/>
  <c r="T305" i="1"/>
  <c r="S305" i="1"/>
  <c r="Q305" i="1" s="1"/>
  <c r="R305" i="1"/>
  <c r="X223" i="1"/>
  <c r="U223" i="1"/>
  <c r="T223" i="1"/>
  <c r="S223" i="1"/>
  <c r="Q223" i="1" s="1"/>
  <c r="R223" i="1"/>
  <c r="X324" i="1"/>
  <c r="U324" i="1"/>
  <c r="T324" i="1"/>
  <c r="S324" i="1"/>
  <c r="Q324" i="1" s="1"/>
  <c r="R324" i="1"/>
  <c r="X299" i="1"/>
  <c r="U299" i="1"/>
  <c r="T299" i="1"/>
  <c r="S299" i="1"/>
  <c r="Q299" i="1" s="1"/>
  <c r="R299" i="1"/>
  <c r="X211" i="1"/>
  <c r="U211" i="1"/>
  <c r="T211" i="1"/>
  <c r="S211" i="1"/>
  <c r="Q211" i="1" s="1"/>
  <c r="R211" i="1"/>
  <c r="X312" i="1"/>
  <c r="U312" i="1"/>
  <c r="T312" i="1"/>
  <c r="S312" i="1"/>
  <c r="Q312" i="1" s="1"/>
  <c r="R312" i="1"/>
  <c r="X293" i="1"/>
  <c r="U293" i="1"/>
  <c r="T293" i="1"/>
  <c r="S293" i="1"/>
  <c r="Q293" i="1" s="1"/>
  <c r="R293" i="1"/>
  <c r="X202" i="1"/>
  <c r="U202" i="1"/>
  <c r="T202" i="1"/>
  <c r="S202" i="1"/>
  <c r="Q202" i="1" s="1"/>
  <c r="R202" i="1"/>
  <c r="X303" i="1"/>
  <c r="U303" i="1"/>
  <c r="T303" i="1"/>
  <c r="S303" i="1"/>
  <c r="Q303" i="1" s="1"/>
  <c r="R303" i="1"/>
  <c r="X285" i="1"/>
  <c r="U285" i="1"/>
  <c r="T285" i="1"/>
  <c r="S285" i="1"/>
  <c r="Q285" i="1" s="1"/>
  <c r="R285" i="1"/>
  <c r="X193" i="1"/>
  <c r="U193" i="1"/>
  <c r="T193" i="1"/>
  <c r="S193" i="1"/>
  <c r="Q193" i="1" s="1"/>
  <c r="R193" i="1"/>
  <c r="X195" i="1"/>
  <c r="U195" i="1"/>
  <c r="T195" i="1"/>
  <c r="S195" i="1"/>
  <c r="Q195" i="1" s="1"/>
  <c r="R195" i="1"/>
  <c r="X170" i="1"/>
  <c r="U170" i="1"/>
  <c r="T170" i="1"/>
  <c r="S170" i="1"/>
  <c r="Q170" i="1" s="1"/>
  <c r="R170" i="1"/>
  <c r="X172" i="1"/>
  <c r="U172" i="1"/>
  <c r="T172" i="1"/>
  <c r="S172" i="1"/>
  <c r="Q172" i="1" s="1"/>
  <c r="R172" i="1"/>
  <c r="X174" i="1"/>
  <c r="U174" i="1"/>
  <c r="T174" i="1"/>
  <c r="S174" i="1"/>
  <c r="Q174" i="1" s="1"/>
  <c r="R174" i="1"/>
  <c r="X164" i="1"/>
  <c r="U164" i="1"/>
  <c r="T164" i="1"/>
  <c r="S164" i="1"/>
  <c r="Q164" i="1" s="1"/>
  <c r="R164" i="1"/>
  <c r="X163" i="1"/>
  <c r="U163" i="1"/>
  <c r="T163" i="1"/>
  <c r="S163" i="1"/>
  <c r="Q163" i="1" s="1"/>
  <c r="R163" i="1"/>
  <c r="X165" i="1"/>
  <c r="U165" i="1"/>
  <c r="T165" i="1"/>
  <c r="S165" i="1"/>
  <c r="Q165" i="1" s="1"/>
  <c r="R165" i="1"/>
  <c r="X152" i="1"/>
  <c r="U152" i="1"/>
  <c r="T152" i="1"/>
  <c r="S152" i="1"/>
  <c r="Q152" i="1" s="1"/>
  <c r="R152" i="1"/>
  <c r="X148" i="1"/>
  <c r="U148" i="1"/>
  <c r="T148" i="1"/>
  <c r="S148" i="1"/>
  <c r="Q148" i="1" s="1"/>
  <c r="R148" i="1"/>
  <c r="X150" i="1"/>
  <c r="U150" i="1"/>
  <c r="T150" i="1"/>
  <c r="S150" i="1"/>
  <c r="Q150" i="1" s="1"/>
  <c r="R150" i="1"/>
  <c r="X146" i="1"/>
  <c r="U146" i="1"/>
  <c r="T146" i="1"/>
  <c r="S146" i="1"/>
  <c r="Q146" i="1" s="1"/>
  <c r="R146" i="1"/>
  <c r="X139" i="1"/>
  <c r="U139" i="1"/>
  <c r="T139" i="1"/>
  <c r="S139" i="1"/>
  <c r="Q139" i="1" s="1"/>
  <c r="R139" i="1"/>
  <c r="X141" i="1"/>
  <c r="U141" i="1"/>
  <c r="T141" i="1"/>
  <c r="S141" i="1"/>
  <c r="Q141" i="1" s="1"/>
  <c r="R141" i="1"/>
  <c r="X135" i="1"/>
  <c r="U135" i="1"/>
  <c r="T135" i="1"/>
  <c r="S135" i="1"/>
  <c r="Q135" i="1" s="1"/>
  <c r="R135" i="1"/>
  <c r="X124" i="1"/>
  <c r="U124" i="1"/>
  <c r="T124" i="1"/>
  <c r="S124" i="1"/>
  <c r="Q124" i="1" s="1"/>
  <c r="R124" i="1"/>
  <c r="X126" i="1"/>
  <c r="U126" i="1"/>
  <c r="T126" i="1"/>
  <c r="S126" i="1"/>
  <c r="Q126" i="1" s="1"/>
  <c r="R126" i="1"/>
  <c r="X128" i="1"/>
  <c r="U128" i="1"/>
  <c r="T128" i="1"/>
  <c r="S128" i="1"/>
  <c r="Q128" i="1" s="1"/>
  <c r="R128" i="1"/>
  <c r="X115" i="1"/>
  <c r="U115" i="1"/>
  <c r="T115" i="1"/>
  <c r="S115" i="1"/>
  <c r="Q115" i="1" s="1"/>
  <c r="R115" i="1"/>
  <c r="X117" i="1"/>
  <c r="U117" i="1"/>
  <c r="T117" i="1"/>
  <c r="S117" i="1"/>
  <c r="Q117" i="1" s="1"/>
  <c r="R117" i="1"/>
  <c r="X111" i="1"/>
  <c r="U111" i="1"/>
  <c r="T111" i="1"/>
  <c r="S111" i="1"/>
  <c r="Q111" i="1" s="1"/>
  <c r="R111" i="1"/>
  <c r="X100" i="1"/>
  <c r="U100" i="1"/>
  <c r="T100" i="1"/>
  <c r="S100" i="1"/>
  <c r="Q100" i="1" s="1"/>
  <c r="R100" i="1"/>
  <c r="X87" i="1"/>
  <c r="U87" i="1"/>
  <c r="T87" i="1"/>
  <c r="S87" i="1"/>
  <c r="Q87" i="1" s="1"/>
  <c r="R87" i="1"/>
  <c r="X86" i="1"/>
  <c r="U86" i="1"/>
  <c r="T86" i="1"/>
  <c r="S86" i="1"/>
  <c r="Q86" i="1" s="1"/>
  <c r="R86" i="1"/>
  <c r="X85" i="1"/>
  <c r="U85" i="1"/>
  <c r="T85" i="1"/>
  <c r="S85" i="1"/>
  <c r="Q85" i="1" s="1"/>
  <c r="R85" i="1"/>
  <c r="X75" i="1"/>
  <c r="U75" i="1"/>
  <c r="T75" i="1"/>
  <c r="S75" i="1"/>
  <c r="Q75" i="1" s="1"/>
  <c r="R75" i="1"/>
  <c r="X74" i="1"/>
  <c r="U74" i="1"/>
  <c r="T74" i="1"/>
  <c r="S74" i="1"/>
  <c r="Q74" i="1" s="1"/>
  <c r="R74" i="1"/>
  <c r="X73" i="1"/>
  <c r="U73" i="1"/>
  <c r="T73" i="1"/>
  <c r="S73" i="1"/>
  <c r="Q73" i="1" s="1"/>
  <c r="R73" i="1"/>
  <c r="X63" i="1"/>
  <c r="U63" i="1"/>
  <c r="T63" i="1"/>
  <c r="S63" i="1"/>
  <c r="Q63" i="1" s="1"/>
  <c r="R63" i="1"/>
  <c r="X62" i="1"/>
  <c r="U62" i="1"/>
  <c r="T62" i="1"/>
  <c r="S62" i="1"/>
  <c r="Q62" i="1" s="1"/>
  <c r="R62" i="1"/>
  <c r="X61" i="1"/>
  <c r="U61" i="1"/>
  <c r="T61" i="1"/>
  <c r="S61" i="1"/>
  <c r="Q61" i="1" s="1"/>
  <c r="R61" i="1"/>
  <c r="X51" i="1"/>
  <c r="U51" i="1"/>
  <c r="T51" i="1"/>
  <c r="S51" i="1"/>
  <c r="Q51" i="1" s="1"/>
  <c r="R51" i="1"/>
  <c r="X50" i="1"/>
  <c r="U50" i="1"/>
  <c r="T50" i="1"/>
  <c r="S50" i="1"/>
  <c r="Q50" i="1" s="1"/>
  <c r="R50" i="1"/>
  <c r="X49" i="1"/>
  <c r="U49" i="1"/>
  <c r="T49" i="1"/>
  <c r="S49" i="1"/>
  <c r="Q49" i="1" s="1"/>
  <c r="R49" i="1"/>
  <c r="X39" i="1"/>
  <c r="U39" i="1"/>
  <c r="T39" i="1"/>
  <c r="S39" i="1"/>
  <c r="Q39" i="1" s="1"/>
  <c r="R39" i="1"/>
  <c r="X38" i="1"/>
  <c r="U38" i="1"/>
  <c r="T38" i="1"/>
  <c r="S38" i="1"/>
  <c r="Q38" i="1" s="1"/>
  <c r="R38" i="1"/>
  <c r="X37" i="1"/>
  <c r="U37" i="1"/>
  <c r="T37" i="1"/>
  <c r="S37" i="1"/>
  <c r="Q37" i="1" s="1"/>
  <c r="R37" i="1"/>
  <c r="X27" i="1"/>
  <c r="U27" i="1"/>
  <c r="T27" i="1"/>
  <c r="S27" i="1"/>
  <c r="Q27" i="1" s="1"/>
  <c r="R27" i="1"/>
  <c r="X26" i="1"/>
  <c r="U26" i="1"/>
  <c r="T26" i="1"/>
  <c r="S26" i="1"/>
  <c r="Q26" i="1" s="1"/>
  <c r="R26" i="1"/>
  <c r="X25" i="1"/>
  <c r="U25" i="1"/>
  <c r="T25" i="1"/>
  <c r="S25" i="1"/>
  <c r="Q25" i="1" s="1"/>
  <c r="R25" i="1"/>
  <c r="X102" i="1"/>
  <c r="U102" i="1"/>
  <c r="T102" i="1"/>
  <c r="S102" i="1"/>
  <c r="Q102" i="1" s="1"/>
  <c r="R102" i="1"/>
  <c r="X14" i="1"/>
  <c r="U14" i="1"/>
  <c r="T14" i="1"/>
  <c r="S14" i="1"/>
  <c r="Q14" i="1" s="1"/>
  <c r="R14" i="1"/>
  <c r="X13" i="1"/>
  <c r="U13" i="1"/>
  <c r="T13" i="1"/>
  <c r="S13" i="1"/>
  <c r="Q13" i="1" s="1"/>
  <c r="R13" i="1"/>
  <c r="R105" i="1"/>
  <c r="S105" i="1"/>
  <c r="Q105" i="1" s="1"/>
  <c r="T105" i="1"/>
  <c r="U105" i="1"/>
  <c r="X105" i="1"/>
  <c r="R106" i="1"/>
  <c r="S106" i="1"/>
  <c r="Q106" i="1" s="1"/>
  <c r="T106" i="1"/>
  <c r="U106" i="1"/>
  <c r="X106" i="1"/>
  <c r="R114" i="1"/>
  <c r="S114" i="1"/>
  <c r="Q114" i="1" s="1"/>
  <c r="T114" i="1"/>
  <c r="U114" i="1"/>
  <c r="X114" i="1"/>
  <c r="R108" i="1"/>
  <c r="S108" i="1"/>
  <c r="Q108" i="1" s="1"/>
  <c r="T108" i="1"/>
  <c r="U108" i="1"/>
  <c r="X108" i="1"/>
  <c r="R109" i="1"/>
  <c r="S109" i="1"/>
  <c r="Q109" i="1" s="1"/>
  <c r="T109" i="1"/>
  <c r="U109" i="1"/>
  <c r="X109" i="1"/>
  <c r="R116" i="1"/>
  <c r="S116" i="1"/>
  <c r="Q116" i="1" s="1"/>
  <c r="T116" i="1"/>
  <c r="U116" i="1"/>
  <c r="X116" i="1"/>
  <c r="R119" i="1"/>
  <c r="S119" i="1"/>
  <c r="Q119" i="1" s="1"/>
  <c r="T119" i="1"/>
  <c r="U119" i="1"/>
  <c r="X119" i="1"/>
  <c r="R112" i="1"/>
  <c r="S112" i="1"/>
  <c r="Q112" i="1" s="1"/>
  <c r="T112" i="1"/>
  <c r="U112" i="1"/>
  <c r="X112" i="1"/>
  <c r="R122" i="1"/>
  <c r="S122" i="1"/>
  <c r="Q122" i="1" s="1"/>
  <c r="T122" i="1"/>
  <c r="U122" i="1"/>
  <c r="X122" i="1"/>
  <c r="R41" i="1"/>
  <c r="S41" i="1"/>
  <c r="Q41" i="1" s="1"/>
  <c r="T41" i="1"/>
  <c r="U41" i="1"/>
  <c r="X41" i="1"/>
  <c r="R118" i="1"/>
  <c r="S118" i="1"/>
  <c r="Q118" i="1" s="1"/>
  <c r="T118" i="1"/>
  <c r="U118" i="1"/>
  <c r="X118" i="1"/>
  <c r="R96" i="1"/>
  <c r="S96" i="1"/>
  <c r="Q96" i="1" s="1"/>
  <c r="T96" i="1"/>
  <c r="U96" i="1"/>
  <c r="X96" i="1"/>
  <c r="R120" i="1"/>
  <c r="S120" i="1"/>
  <c r="Q120" i="1" s="1"/>
  <c r="T120" i="1"/>
  <c r="U120" i="1"/>
  <c r="X120" i="1"/>
  <c r="R121" i="1"/>
  <c r="S121" i="1"/>
  <c r="Q121" i="1" s="1"/>
  <c r="T121" i="1"/>
  <c r="U121" i="1"/>
  <c r="X121" i="1"/>
  <c r="R134" i="1"/>
  <c r="S134" i="1"/>
  <c r="Q134" i="1" s="1"/>
  <c r="T134" i="1"/>
  <c r="U134" i="1"/>
  <c r="X134" i="1"/>
  <c r="R123" i="1"/>
  <c r="S123" i="1"/>
  <c r="Q123" i="1" s="1"/>
  <c r="T123" i="1"/>
  <c r="U123" i="1"/>
  <c r="X123" i="1"/>
  <c r="R127" i="1"/>
  <c r="S127" i="1"/>
  <c r="Q127" i="1" s="1"/>
  <c r="T127" i="1"/>
  <c r="U127" i="1"/>
  <c r="X127" i="1"/>
  <c r="R101" i="1"/>
  <c r="S101" i="1"/>
  <c r="Q101" i="1" s="1"/>
  <c r="T101" i="1"/>
  <c r="U101" i="1"/>
  <c r="X101" i="1"/>
  <c r="R129" i="1"/>
  <c r="S129" i="1"/>
  <c r="Q129" i="1" s="1"/>
  <c r="T129" i="1"/>
  <c r="U129" i="1"/>
  <c r="X129" i="1"/>
  <c r="R130" i="1"/>
  <c r="S130" i="1"/>
  <c r="Q130" i="1" s="1"/>
  <c r="T130" i="1"/>
  <c r="U130" i="1"/>
  <c r="X130" i="1"/>
  <c r="R137" i="1"/>
  <c r="S137" i="1"/>
  <c r="Q137" i="1" s="1"/>
  <c r="T137" i="1"/>
  <c r="U137" i="1"/>
  <c r="X137" i="1"/>
  <c r="R132" i="1"/>
  <c r="S132" i="1"/>
  <c r="Q132" i="1" s="1"/>
  <c r="T132" i="1"/>
  <c r="U132" i="1"/>
  <c r="X132" i="1"/>
  <c r="R133" i="1"/>
  <c r="S133" i="1"/>
  <c r="Q133" i="1" s="1"/>
  <c r="T133" i="1"/>
  <c r="U133" i="1"/>
  <c r="X133" i="1"/>
  <c r="R138" i="1"/>
  <c r="S138" i="1"/>
  <c r="Q138" i="1" s="1"/>
  <c r="T138" i="1"/>
  <c r="U138" i="1"/>
  <c r="X138" i="1"/>
  <c r="R140" i="1"/>
  <c r="S140" i="1"/>
  <c r="Q140" i="1" s="1"/>
  <c r="T140" i="1"/>
  <c r="U140" i="1"/>
  <c r="X140" i="1"/>
  <c r="R136" i="1"/>
  <c r="S136" i="1"/>
  <c r="Q136" i="1" s="1"/>
  <c r="T136" i="1"/>
  <c r="U136" i="1"/>
  <c r="X136" i="1"/>
  <c r="R143" i="1"/>
  <c r="S143" i="1"/>
  <c r="Q143" i="1" s="1"/>
  <c r="T143" i="1"/>
  <c r="U143" i="1"/>
  <c r="X143" i="1"/>
  <c r="R42" i="1"/>
  <c r="S42" i="1"/>
  <c r="Q42" i="1" s="1"/>
  <c r="T42" i="1"/>
  <c r="U42" i="1"/>
  <c r="X42" i="1"/>
  <c r="R142" i="1"/>
  <c r="S142" i="1"/>
  <c r="Q142" i="1" s="1"/>
  <c r="T142" i="1"/>
  <c r="U142" i="1"/>
  <c r="X142" i="1"/>
  <c r="R104" i="1"/>
  <c r="S104" i="1"/>
  <c r="Q104" i="1" s="1"/>
  <c r="T104" i="1"/>
  <c r="U104" i="1"/>
  <c r="X104" i="1"/>
  <c r="R144" i="1"/>
  <c r="S144" i="1"/>
  <c r="Q144" i="1" s="1"/>
  <c r="T144" i="1"/>
  <c r="U144" i="1"/>
  <c r="X144" i="1"/>
  <c r="R145" i="1"/>
  <c r="S145" i="1"/>
  <c r="Q145" i="1" s="1"/>
  <c r="T145" i="1"/>
  <c r="U145" i="1"/>
  <c r="X145" i="1"/>
  <c r="R149" i="1"/>
  <c r="S149" i="1"/>
  <c r="Q149" i="1" s="1"/>
  <c r="T149" i="1"/>
  <c r="U149" i="1"/>
  <c r="X149" i="1"/>
  <c r="R147" i="1"/>
  <c r="S147" i="1"/>
  <c r="Q147" i="1" s="1"/>
  <c r="T147" i="1"/>
  <c r="U147" i="1"/>
  <c r="X147" i="1"/>
  <c r="R151" i="1"/>
  <c r="S151" i="1"/>
  <c r="Q151" i="1" s="1"/>
  <c r="T151" i="1"/>
  <c r="U151" i="1"/>
  <c r="X151" i="1"/>
  <c r="R113" i="1"/>
  <c r="S113" i="1"/>
  <c r="Q113" i="1" s="1"/>
  <c r="T113" i="1"/>
  <c r="U113" i="1"/>
  <c r="X113" i="1"/>
  <c r="R153" i="1"/>
  <c r="S153" i="1"/>
  <c r="Q153" i="1" s="1"/>
  <c r="T153" i="1"/>
  <c r="U153" i="1"/>
  <c r="X153" i="1"/>
  <c r="R154" i="1"/>
  <c r="S154" i="1"/>
  <c r="Q154" i="1" s="1"/>
  <c r="T154" i="1"/>
  <c r="U154" i="1"/>
  <c r="X154" i="1"/>
  <c r="R155" i="1"/>
  <c r="S155" i="1"/>
  <c r="Q155" i="1" s="1"/>
  <c r="T155" i="1"/>
  <c r="U155" i="1"/>
  <c r="X155" i="1"/>
  <c r="R156" i="1"/>
  <c r="S156" i="1"/>
  <c r="Q156" i="1" s="1"/>
  <c r="T156" i="1"/>
  <c r="U156" i="1"/>
  <c r="X156" i="1"/>
  <c r="R157" i="1"/>
  <c r="S157" i="1"/>
  <c r="Q157" i="1" s="1"/>
  <c r="T157" i="1"/>
  <c r="U157" i="1"/>
  <c r="X157" i="1"/>
  <c r="R158" i="1"/>
  <c r="S158" i="1"/>
  <c r="Q158" i="1" s="1"/>
  <c r="T158" i="1"/>
  <c r="U158" i="1"/>
  <c r="X158" i="1"/>
  <c r="R159" i="1"/>
  <c r="S159" i="1"/>
  <c r="Q159" i="1" s="1"/>
  <c r="T159" i="1"/>
  <c r="U159" i="1"/>
  <c r="X159" i="1"/>
  <c r="R160" i="1"/>
  <c r="S160" i="1"/>
  <c r="Q160" i="1" s="1"/>
  <c r="T160" i="1"/>
  <c r="U160" i="1"/>
  <c r="X160" i="1"/>
  <c r="R161" i="1"/>
  <c r="S161" i="1"/>
  <c r="Q161" i="1" s="1"/>
  <c r="T161" i="1"/>
  <c r="U161" i="1"/>
  <c r="X161" i="1"/>
  <c r="R44" i="1"/>
  <c r="S44" i="1"/>
  <c r="Q44" i="1" s="1"/>
  <c r="T44" i="1"/>
  <c r="U44" i="1"/>
  <c r="X44" i="1"/>
  <c r="R166" i="1"/>
  <c r="S166" i="1"/>
  <c r="Q166" i="1" s="1"/>
  <c r="T166" i="1"/>
  <c r="U166" i="1"/>
  <c r="X166" i="1"/>
  <c r="R125" i="1"/>
  <c r="S125" i="1"/>
  <c r="Q125" i="1" s="1"/>
  <c r="T125" i="1"/>
  <c r="U125" i="1"/>
  <c r="X125" i="1"/>
  <c r="R168" i="1"/>
  <c r="S168" i="1"/>
  <c r="Q168" i="1" s="1"/>
  <c r="T168" i="1"/>
  <c r="U168" i="1"/>
  <c r="X168" i="1"/>
  <c r="R169" i="1"/>
  <c r="S169" i="1"/>
  <c r="Q169" i="1" s="1"/>
  <c r="T169" i="1"/>
  <c r="U169" i="1"/>
  <c r="X169" i="1"/>
  <c r="R167" i="1"/>
  <c r="S167" i="1"/>
  <c r="Q167" i="1" s="1"/>
  <c r="T167" i="1"/>
  <c r="U167" i="1"/>
  <c r="X167" i="1"/>
  <c r="R171" i="1"/>
  <c r="S171" i="1"/>
  <c r="Q171" i="1" s="1"/>
  <c r="T171" i="1"/>
  <c r="U171" i="1"/>
  <c r="X171" i="1"/>
  <c r="R175" i="1"/>
  <c r="S175" i="1"/>
  <c r="Q175" i="1" s="1"/>
  <c r="T175" i="1"/>
  <c r="U175" i="1"/>
  <c r="X175" i="1"/>
  <c r="R131" i="1"/>
  <c r="S131" i="1"/>
  <c r="Q131" i="1" s="1"/>
  <c r="T131" i="1"/>
  <c r="U131" i="1"/>
  <c r="X131" i="1"/>
  <c r="R177" i="1"/>
  <c r="S177" i="1"/>
  <c r="Q177" i="1" s="1"/>
  <c r="T177" i="1"/>
  <c r="U177" i="1"/>
  <c r="X177" i="1"/>
  <c r="R178" i="1"/>
  <c r="S178" i="1"/>
  <c r="Q178" i="1" s="1"/>
  <c r="T178" i="1"/>
  <c r="U178" i="1"/>
  <c r="X178" i="1"/>
  <c r="R173" i="1"/>
  <c r="S173" i="1"/>
  <c r="Q173" i="1" s="1"/>
  <c r="T173" i="1"/>
  <c r="U173" i="1"/>
  <c r="X173" i="1"/>
  <c r="R180" i="1"/>
  <c r="S180" i="1"/>
  <c r="Q180" i="1" s="1"/>
  <c r="T180" i="1"/>
  <c r="U180" i="1"/>
  <c r="X180" i="1"/>
  <c r="R181" i="1"/>
  <c r="S181" i="1"/>
  <c r="Q181" i="1" s="1"/>
  <c r="T181" i="1"/>
  <c r="U181" i="1"/>
  <c r="X181" i="1"/>
  <c r="R275" i="1"/>
  <c r="S275" i="1"/>
  <c r="Q275" i="1" s="1"/>
  <c r="T275" i="1"/>
  <c r="U275" i="1"/>
  <c r="X275" i="1"/>
  <c r="R278" i="1"/>
  <c r="S278" i="1"/>
  <c r="Q278" i="1" s="1"/>
  <c r="T278" i="1"/>
  <c r="U278" i="1"/>
  <c r="X278" i="1"/>
  <c r="R184" i="1"/>
  <c r="S184" i="1"/>
  <c r="Q184" i="1" s="1"/>
  <c r="T184" i="1"/>
  <c r="U184" i="1"/>
  <c r="X184" i="1"/>
  <c r="R281" i="1"/>
  <c r="S281" i="1"/>
  <c r="Q281" i="1" s="1"/>
  <c r="T281" i="1"/>
  <c r="U281" i="1"/>
  <c r="X281" i="1"/>
  <c r="R282" i="1"/>
  <c r="S282" i="1"/>
  <c r="Q282" i="1" s="1"/>
  <c r="T282" i="1"/>
  <c r="U282" i="1"/>
  <c r="X282" i="1"/>
  <c r="R187" i="1"/>
  <c r="S187" i="1"/>
  <c r="Q187" i="1" s="1"/>
  <c r="T187" i="1"/>
  <c r="U187" i="1"/>
  <c r="X187" i="1"/>
  <c r="R284" i="1"/>
  <c r="S284" i="1"/>
  <c r="Q284" i="1" s="1"/>
  <c r="T284" i="1"/>
  <c r="U284" i="1"/>
  <c r="X284" i="1"/>
  <c r="R189" i="1"/>
  <c r="S189" i="1"/>
  <c r="Q189" i="1" s="1"/>
  <c r="T189" i="1"/>
  <c r="U189" i="1"/>
  <c r="X189" i="1"/>
  <c r="R190" i="1"/>
  <c r="S190" i="1"/>
  <c r="Q190" i="1" s="1"/>
  <c r="T190" i="1"/>
  <c r="U190" i="1"/>
  <c r="X190" i="1"/>
  <c r="R191" i="1"/>
  <c r="S191" i="1"/>
  <c r="Q191" i="1" s="1"/>
  <c r="T191" i="1"/>
  <c r="U191" i="1"/>
  <c r="X191" i="1"/>
  <c r="R321" i="1"/>
  <c r="S321" i="1"/>
  <c r="Q321" i="1" s="1"/>
  <c r="T321" i="1"/>
  <c r="U321" i="1"/>
  <c r="X321" i="1"/>
  <c r="R196" i="1"/>
  <c r="S196" i="1"/>
  <c r="Q196" i="1" s="1"/>
  <c r="T196" i="1"/>
  <c r="U196" i="1"/>
  <c r="X196" i="1"/>
  <c r="R323" i="1"/>
  <c r="S323" i="1"/>
  <c r="Q323" i="1" s="1"/>
  <c r="T323" i="1"/>
  <c r="U323" i="1"/>
  <c r="X323" i="1"/>
  <c r="R198" i="1"/>
  <c r="S198" i="1"/>
  <c r="Q198" i="1" s="1"/>
  <c r="T198" i="1"/>
  <c r="U198" i="1"/>
  <c r="X198" i="1"/>
  <c r="R199" i="1"/>
  <c r="S199" i="1"/>
  <c r="Q199" i="1" s="1"/>
  <c r="T199" i="1"/>
  <c r="U199" i="1"/>
  <c r="X199" i="1"/>
  <c r="R287" i="1"/>
  <c r="S287" i="1"/>
  <c r="Q287" i="1" s="1"/>
  <c r="T287" i="1"/>
  <c r="U287" i="1"/>
  <c r="X287" i="1"/>
  <c r="R201" i="1"/>
  <c r="S201" i="1"/>
  <c r="Q201" i="1" s="1"/>
  <c r="T201" i="1"/>
  <c r="U201" i="1"/>
  <c r="X201" i="1"/>
  <c r="R205" i="1"/>
  <c r="S205" i="1"/>
  <c r="Q205" i="1" s="1"/>
  <c r="T205" i="1"/>
  <c r="U205" i="1"/>
  <c r="X205" i="1"/>
  <c r="R362" i="1"/>
  <c r="S362" i="1"/>
  <c r="Q362" i="1" s="1"/>
  <c r="T362" i="1"/>
  <c r="U362" i="1"/>
  <c r="X362" i="1"/>
  <c r="R207" i="1"/>
  <c r="S207" i="1"/>
  <c r="Q207" i="1" s="1"/>
  <c r="T207" i="1"/>
  <c r="U207" i="1"/>
  <c r="X207" i="1"/>
  <c r="R208" i="1"/>
  <c r="S208" i="1"/>
  <c r="Q208" i="1" s="1"/>
  <c r="T208" i="1"/>
  <c r="U208" i="1"/>
  <c r="X208" i="1"/>
  <c r="R296" i="1"/>
  <c r="S296" i="1"/>
  <c r="Q296" i="1" s="1"/>
  <c r="T296" i="1"/>
  <c r="U296" i="1"/>
  <c r="X296" i="1"/>
  <c r="R210" i="1"/>
  <c r="S210" i="1"/>
  <c r="Q210" i="1" s="1"/>
  <c r="T210" i="1"/>
  <c r="U210" i="1"/>
  <c r="X210" i="1"/>
  <c r="R214" i="1"/>
  <c r="S214" i="1"/>
  <c r="Q214" i="1" s="1"/>
  <c r="T214" i="1"/>
  <c r="U214" i="1"/>
  <c r="X214" i="1"/>
  <c r="R365" i="1"/>
  <c r="S365" i="1"/>
  <c r="Q365" i="1" s="1"/>
  <c r="T365" i="1"/>
  <c r="U365" i="1"/>
  <c r="X365" i="1"/>
  <c r="R216" i="1"/>
  <c r="S216" i="1"/>
  <c r="Q216" i="1" s="1"/>
  <c r="T216" i="1"/>
  <c r="U216" i="1"/>
  <c r="X216" i="1"/>
  <c r="R217" i="1"/>
  <c r="S217" i="1"/>
  <c r="Q217" i="1" s="1"/>
  <c r="T217" i="1"/>
  <c r="U217" i="1"/>
  <c r="X217" i="1"/>
  <c r="R302" i="1"/>
  <c r="S302" i="1"/>
  <c r="Q302" i="1" s="1"/>
  <c r="T302" i="1"/>
  <c r="U302" i="1"/>
  <c r="X302" i="1"/>
  <c r="R219" i="1"/>
  <c r="S219" i="1"/>
  <c r="Q219" i="1" s="1"/>
  <c r="T219" i="1"/>
  <c r="U219" i="1"/>
  <c r="X219" i="1"/>
  <c r="R220" i="1"/>
  <c r="S220" i="1"/>
  <c r="Q220" i="1" s="1"/>
  <c r="T220" i="1"/>
  <c r="U220" i="1"/>
  <c r="X220" i="1"/>
  <c r="R221" i="1"/>
  <c r="S221" i="1"/>
  <c r="Q221" i="1" s="1"/>
  <c r="T221" i="1"/>
  <c r="U221" i="1"/>
  <c r="X221" i="1"/>
  <c r="R326" i="1"/>
  <c r="S326" i="1"/>
  <c r="Q326" i="1" s="1"/>
  <c r="T326" i="1"/>
  <c r="U326" i="1"/>
  <c r="X326" i="1"/>
  <c r="R226" i="1"/>
  <c r="S226" i="1"/>
  <c r="Q226" i="1" s="1"/>
  <c r="T226" i="1"/>
  <c r="U226" i="1"/>
  <c r="X226" i="1"/>
  <c r="R341" i="1"/>
  <c r="S341" i="1"/>
  <c r="Q341" i="1" s="1"/>
  <c r="T341" i="1"/>
  <c r="U341" i="1"/>
  <c r="X341" i="1"/>
  <c r="R228" i="1"/>
  <c r="S228" i="1"/>
  <c r="Q228" i="1" s="1"/>
  <c r="T228" i="1"/>
  <c r="U228" i="1"/>
  <c r="X228" i="1"/>
  <c r="R229" i="1"/>
  <c r="S229" i="1"/>
  <c r="Q229" i="1" s="1"/>
  <c r="T229" i="1"/>
  <c r="U229" i="1"/>
  <c r="X229" i="1"/>
  <c r="R308" i="1"/>
  <c r="S308" i="1"/>
  <c r="Q308" i="1" s="1"/>
  <c r="T308" i="1"/>
  <c r="U308" i="1"/>
  <c r="X308" i="1"/>
  <c r="R231" i="1"/>
  <c r="S231" i="1"/>
  <c r="Q231" i="1" s="1"/>
  <c r="T231" i="1"/>
  <c r="U231" i="1"/>
  <c r="X231" i="1"/>
  <c r="R235" i="1"/>
  <c r="S235" i="1"/>
  <c r="Q235" i="1" s="1"/>
  <c r="T235" i="1"/>
  <c r="U235" i="1"/>
  <c r="X235" i="1"/>
  <c r="R368" i="1"/>
  <c r="S368" i="1"/>
  <c r="Q368" i="1" s="1"/>
  <c r="T368" i="1"/>
  <c r="U368" i="1"/>
  <c r="X368" i="1"/>
  <c r="R237" i="1"/>
  <c r="S237" i="1"/>
  <c r="Q237" i="1" s="1"/>
  <c r="T237" i="1"/>
  <c r="U237" i="1"/>
  <c r="X237" i="1"/>
  <c r="R238" i="1"/>
  <c r="S238" i="1"/>
  <c r="Q238" i="1" s="1"/>
  <c r="T238" i="1"/>
  <c r="U238" i="1"/>
  <c r="X238" i="1"/>
  <c r="R314" i="1"/>
  <c r="S314" i="1"/>
  <c r="Q314" i="1" s="1"/>
  <c r="T314" i="1"/>
  <c r="U314" i="1"/>
  <c r="X314" i="1"/>
  <c r="R240" i="1"/>
  <c r="S240" i="1"/>
  <c r="Q240" i="1" s="1"/>
  <c r="T240" i="1"/>
  <c r="U240" i="1"/>
  <c r="X240" i="1"/>
  <c r="R244" i="1"/>
  <c r="S244" i="1"/>
  <c r="Q244" i="1" s="1"/>
  <c r="T244" i="1"/>
  <c r="U244" i="1"/>
  <c r="X244" i="1"/>
  <c r="R371" i="1"/>
  <c r="S371" i="1"/>
  <c r="Q371" i="1" s="1"/>
  <c r="T371" i="1"/>
  <c r="U371" i="1"/>
  <c r="X371" i="1"/>
  <c r="R246" i="1"/>
  <c r="S246" i="1"/>
  <c r="Q246" i="1" s="1"/>
  <c r="T246" i="1"/>
  <c r="U246" i="1"/>
  <c r="X246" i="1"/>
  <c r="R247" i="1"/>
  <c r="S247" i="1"/>
  <c r="Q247" i="1" s="1"/>
  <c r="T247" i="1"/>
  <c r="U247" i="1"/>
  <c r="X247" i="1"/>
  <c r="R329" i="1"/>
  <c r="S329" i="1"/>
  <c r="Q329" i="1" s="1"/>
  <c r="T329" i="1"/>
  <c r="U329" i="1"/>
  <c r="X329" i="1"/>
  <c r="R249" i="1"/>
  <c r="S249" i="1"/>
  <c r="Q249" i="1" s="1"/>
  <c r="T249" i="1"/>
  <c r="U249" i="1"/>
  <c r="X249" i="1"/>
  <c r="R250" i="1"/>
  <c r="S250" i="1"/>
  <c r="Q250" i="1" s="1"/>
  <c r="T250" i="1"/>
  <c r="U250" i="1"/>
  <c r="X250" i="1"/>
  <c r="R251" i="1"/>
  <c r="S251" i="1"/>
  <c r="Q251" i="1" s="1"/>
  <c r="T251" i="1"/>
  <c r="U251" i="1"/>
  <c r="X251" i="1"/>
  <c r="R351" i="1"/>
  <c r="S351" i="1"/>
  <c r="Q351" i="1" s="1"/>
  <c r="T351" i="1"/>
  <c r="U351" i="1"/>
  <c r="X351" i="1"/>
  <c r="R256" i="1"/>
  <c r="S256" i="1"/>
  <c r="Q256" i="1" s="1"/>
  <c r="T256" i="1"/>
  <c r="U256" i="1"/>
  <c r="X256" i="1"/>
  <c r="R353" i="1"/>
  <c r="S353" i="1"/>
  <c r="Q353" i="1" s="1"/>
  <c r="T353" i="1"/>
  <c r="U353" i="1"/>
  <c r="X353" i="1"/>
  <c r="R258" i="1"/>
  <c r="S258" i="1"/>
  <c r="Q258" i="1" s="1"/>
  <c r="T258" i="1"/>
  <c r="U258" i="1"/>
  <c r="X258" i="1"/>
  <c r="R259" i="1"/>
  <c r="S259" i="1"/>
  <c r="Q259" i="1" s="1"/>
  <c r="T259" i="1"/>
  <c r="U259" i="1"/>
  <c r="X259" i="1"/>
  <c r="R335" i="1"/>
  <c r="S335" i="1"/>
  <c r="Q335" i="1" s="1"/>
  <c r="T335" i="1"/>
  <c r="U335" i="1"/>
  <c r="X335" i="1"/>
  <c r="R261" i="1"/>
  <c r="S261" i="1"/>
  <c r="Q261" i="1" s="1"/>
  <c r="T261" i="1"/>
  <c r="U261" i="1"/>
  <c r="X261" i="1"/>
  <c r="R265" i="1"/>
  <c r="S265" i="1"/>
  <c r="Q265" i="1" s="1"/>
  <c r="T265" i="1"/>
  <c r="U265" i="1"/>
  <c r="X265" i="1"/>
  <c r="R374" i="1"/>
  <c r="S374" i="1"/>
  <c r="Q374" i="1" s="1"/>
  <c r="T374" i="1"/>
  <c r="U374" i="1"/>
  <c r="X374" i="1"/>
  <c r="R267" i="1"/>
  <c r="S267" i="1"/>
  <c r="Q267" i="1" s="1"/>
  <c r="T267" i="1"/>
  <c r="U267" i="1"/>
  <c r="X267" i="1"/>
  <c r="R268" i="1"/>
  <c r="S268" i="1"/>
  <c r="Q268" i="1" s="1"/>
  <c r="T268" i="1"/>
  <c r="U268" i="1"/>
  <c r="X268" i="1"/>
  <c r="R344" i="1"/>
  <c r="S344" i="1"/>
  <c r="Q344" i="1" s="1"/>
  <c r="T344" i="1"/>
  <c r="U344" i="1"/>
  <c r="X344" i="1"/>
  <c r="R270" i="1"/>
  <c r="S270" i="1"/>
  <c r="Q270" i="1" s="1"/>
  <c r="T270" i="1"/>
  <c r="U270" i="1"/>
  <c r="X270" i="1"/>
  <c r="R274" i="1"/>
  <c r="S274" i="1"/>
  <c r="Q274" i="1" s="1"/>
  <c r="T274" i="1"/>
  <c r="U274" i="1"/>
  <c r="X274" i="1"/>
  <c r="R377" i="1"/>
  <c r="S377" i="1"/>
  <c r="Q377" i="1" s="1"/>
  <c r="T377" i="1"/>
  <c r="U377" i="1"/>
  <c r="X377" i="1"/>
  <c r="R276" i="1"/>
  <c r="S276" i="1"/>
  <c r="Q276" i="1" s="1"/>
  <c r="T276" i="1"/>
  <c r="U276" i="1"/>
  <c r="X276" i="1"/>
  <c r="R277" i="1"/>
  <c r="S277" i="1"/>
  <c r="Q277" i="1" s="1"/>
  <c r="T277" i="1"/>
  <c r="U277" i="1"/>
  <c r="X277" i="1"/>
  <c r="R359" i="1"/>
  <c r="S359" i="1"/>
  <c r="Q359" i="1" s="1"/>
  <c r="T359" i="1"/>
  <c r="U359" i="1"/>
  <c r="X359" i="1"/>
  <c r="R279" i="1"/>
  <c r="S279" i="1"/>
  <c r="Q279" i="1" s="1"/>
  <c r="T279" i="1"/>
  <c r="U279" i="1"/>
  <c r="X279" i="1"/>
  <c r="R280" i="1"/>
  <c r="S280" i="1"/>
  <c r="Q280" i="1" s="1"/>
  <c r="T280" i="1"/>
  <c r="U280" i="1"/>
  <c r="X280" i="1"/>
  <c r="R200" i="1"/>
  <c r="S200" i="1"/>
  <c r="Q200" i="1" s="1"/>
  <c r="T200" i="1"/>
  <c r="U200" i="1"/>
  <c r="X200" i="1"/>
  <c r="R203" i="1"/>
  <c r="S203" i="1"/>
  <c r="Q203" i="1" s="1"/>
  <c r="T203" i="1"/>
  <c r="U203" i="1"/>
  <c r="X203" i="1"/>
  <c r="R283" i="1"/>
  <c r="S283" i="1"/>
  <c r="Q283" i="1" s="1"/>
  <c r="T283" i="1"/>
  <c r="U283" i="1"/>
  <c r="X283" i="1"/>
  <c r="R206" i="1"/>
  <c r="S206" i="1"/>
  <c r="Q206" i="1" s="1"/>
  <c r="T206" i="1"/>
  <c r="U206" i="1"/>
  <c r="X206" i="1"/>
  <c r="R209" i="1"/>
  <c r="S209" i="1"/>
  <c r="Q209" i="1" s="1"/>
  <c r="T209" i="1"/>
  <c r="U209" i="1"/>
  <c r="X209" i="1"/>
  <c r="R286" i="1"/>
  <c r="S286" i="1"/>
  <c r="Q286" i="1" s="1"/>
  <c r="T286" i="1"/>
  <c r="U286" i="1"/>
  <c r="X286" i="1"/>
  <c r="R212" i="1"/>
  <c r="S212" i="1"/>
  <c r="Q212" i="1" s="1"/>
  <c r="T212" i="1"/>
  <c r="U212" i="1"/>
  <c r="X212" i="1"/>
  <c r="R288" i="1"/>
  <c r="S288" i="1"/>
  <c r="Q288" i="1" s="1"/>
  <c r="T288" i="1"/>
  <c r="U288" i="1"/>
  <c r="X288" i="1"/>
  <c r="R289" i="1"/>
  <c r="S289" i="1"/>
  <c r="Q289" i="1" s="1"/>
  <c r="T289" i="1"/>
  <c r="U289" i="1"/>
  <c r="X289" i="1"/>
  <c r="R290" i="1"/>
  <c r="S290" i="1"/>
  <c r="Q290" i="1" s="1"/>
  <c r="T290" i="1"/>
  <c r="U290" i="1"/>
  <c r="X290" i="1"/>
  <c r="R222" i="1"/>
  <c r="S222" i="1"/>
  <c r="Q222" i="1" s="1"/>
  <c r="T222" i="1"/>
  <c r="U222" i="1"/>
  <c r="X222" i="1"/>
  <c r="R295" i="1"/>
  <c r="S295" i="1"/>
  <c r="Q295" i="1" s="1"/>
  <c r="T295" i="1"/>
  <c r="U295" i="1"/>
  <c r="X295" i="1"/>
  <c r="R176" i="1"/>
  <c r="S176" i="1"/>
  <c r="Q176" i="1" s="1"/>
  <c r="T176" i="1"/>
  <c r="U176" i="1"/>
  <c r="X176" i="1"/>
  <c r="R297" i="1"/>
  <c r="S297" i="1"/>
  <c r="Q297" i="1" s="1"/>
  <c r="T297" i="1"/>
  <c r="U297" i="1"/>
  <c r="X297" i="1"/>
  <c r="R298" i="1"/>
  <c r="S298" i="1"/>
  <c r="Q298" i="1" s="1"/>
  <c r="T298" i="1"/>
  <c r="U298" i="1"/>
  <c r="X298" i="1"/>
  <c r="R218" i="1"/>
  <c r="S218" i="1"/>
  <c r="Q218" i="1" s="1"/>
  <c r="T218" i="1"/>
  <c r="U218" i="1"/>
  <c r="X218" i="1"/>
  <c r="R300" i="1"/>
  <c r="S300" i="1"/>
  <c r="Q300" i="1" s="1"/>
  <c r="T300" i="1"/>
  <c r="U300" i="1"/>
  <c r="X300" i="1"/>
  <c r="R304" i="1"/>
  <c r="S304" i="1"/>
  <c r="Q304" i="1" s="1"/>
  <c r="T304" i="1"/>
  <c r="U304" i="1"/>
  <c r="X304" i="1"/>
  <c r="R183" i="1"/>
  <c r="S183" i="1"/>
  <c r="Q183" i="1" s="1"/>
  <c r="T183" i="1"/>
  <c r="U183" i="1"/>
  <c r="X183" i="1"/>
  <c r="R306" i="1"/>
  <c r="S306" i="1"/>
  <c r="Q306" i="1" s="1"/>
  <c r="T306" i="1"/>
  <c r="U306" i="1"/>
  <c r="X306" i="1"/>
  <c r="R307" i="1"/>
  <c r="S307" i="1"/>
  <c r="Q307" i="1" s="1"/>
  <c r="T307" i="1"/>
  <c r="U307" i="1"/>
  <c r="X307" i="1"/>
  <c r="R227" i="1"/>
  <c r="S227" i="1"/>
  <c r="Q227" i="1" s="1"/>
  <c r="T227" i="1"/>
  <c r="U227" i="1"/>
  <c r="X227" i="1"/>
  <c r="R309" i="1"/>
  <c r="S309" i="1"/>
  <c r="Q309" i="1" s="1"/>
  <c r="T309" i="1"/>
  <c r="U309" i="1"/>
  <c r="X309" i="1"/>
  <c r="R313" i="1"/>
  <c r="S313" i="1"/>
  <c r="Q313" i="1" s="1"/>
  <c r="T313" i="1"/>
  <c r="U313" i="1"/>
  <c r="X313" i="1"/>
  <c r="R185" i="1"/>
  <c r="S185" i="1"/>
  <c r="Q185" i="1" s="1"/>
  <c r="T185" i="1"/>
  <c r="U185" i="1"/>
  <c r="X185" i="1"/>
  <c r="R315" i="1"/>
  <c r="S315" i="1"/>
  <c r="Q315" i="1" s="1"/>
  <c r="T315" i="1"/>
  <c r="U315" i="1"/>
  <c r="X315" i="1"/>
  <c r="R316" i="1"/>
  <c r="S316" i="1"/>
  <c r="Q316" i="1" s="1"/>
  <c r="T316" i="1"/>
  <c r="U316" i="1"/>
  <c r="X316" i="1"/>
  <c r="R233" i="1"/>
  <c r="S233" i="1"/>
  <c r="Q233" i="1" s="1"/>
  <c r="T233" i="1"/>
  <c r="U233" i="1"/>
  <c r="X233" i="1"/>
  <c r="R318" i="1"/>
  <c r="S318" i="1"/>
  <c r="Q318" i="1" s="1"/>
  <c r="T318" i="1"/>
  <c r="U318" i="1"/>
  <c r="X318" i="1"/>
  <c r="R319" i="1"/>
  <c r="S319" i="1"/>
  <c r="Q319" i="1" s="1"/>
  <c r="T319" i="1"/>
  <c r="U319" i="1"/>
  <c r="X319" i="1"/>
  <c r="R320" i="1"/>
  <c r="S320" i="1"/>
  <c r="Q320" i="1" s="1"/>
  <c r="T320" i="1"/>
  <c r="U320" i="1"/>
  <c r="X320" i="1"/>
  <c r="R252" i="1"/>
  <c r="S252" i="1"/>
  <c r="Q252" i="1" s="1"/>
  <c r="T252" i="1"/>
  <c r="U252" i="1"/>
  <c r="X252" i="1"/>
  <c r="R325" i="1"/>
  <c r="S325" i="1"/>
  <c r="Q325" i="1" s="1"/>
  <c r="T325" i="1"/>
  <c r="U325" i="1"/>
  <c r="X325" i="1"/>
  <c r="R179" i="1"/>
  <c r="S179" i="1"/>
  <c r="Q179" i="1" s="1"/>
  <c r="T179" i="1"/>
  <c r="U179" i="1"/>
  <c r="X179" i="1"/>
  <c r="R327" i="1"/>
  <c r="S327" i="1"/>
  <c r="Q327" i="1" s="1"/>
  <c r="T327" i="1"/>
  <c r="U327" i="1"/>
  <c r="X327" i="1"/>
  <c r="R328" i="1"/>
  <c r="S328" i="1"/>
  <c r="Q328" i="1" s="1"/>
  <c r="T328" i="1"/>
  <c r="U328" i="1"/>
  <c r="X328" i="1"/>
  <c r="R239" i="1"/>
  <c r="S239" i="1"/>
  <c r="Q239" i="1" s="1"/>
  <c r="T239" i="1"/>
  <c r="U239" i="1"/>
  <c r="X239" i="1"/>
  <c r="R330" i="1"/>
  <c r="S330" i="1"/>
  <c r="Q330" i="1" s="1"/>
  <c r="T330" i="1"/>
  <c r="U330" i="1"/>
  <c r="X330" i="1"/>
  <c r="R334" i="1"/>
  <c r="S334" i="1"/>
  <c r="Q334" i="1" s="1"/>
  <c r="T334" i="1"/>
  <c r="U334" i="1"/>
  <c r="X334" i="1"/>
  <c r="R186" i="1"/>
  <c r="S186" i="1"/>
  <c r="Q186" i="1" s="1"/>
  <c r="T186" i="1"/>
  <c r="U186" i="1"/>
  <c r="X186" i="1"/>
  <c r="R336" i="1"/>
  <c r="S336" i="1"/>
  <c r="Q336" i="1" s="1"/>
  <c r="T336" i="1"/>
  <c r="U336" i="1"/>
  <c r="X336" i="1"/>
  <c r="R337" i="1"/>
  <c r="S337" i="1"/>
  <c r="Q337" i="1" s="1"/>
  <c r="T337" i="1"/>
  <c r="U337" i="1"/>
  <c r="X337" i="1"/>
  <c r="R245" i="1"/>
  <c r="S245" i="1"/>
  <c r="Q245" i="1" s="1"/>
  <c r="T245" i="1"/>
  <c r="U245" i="1"/>
  <c r="X245" i="1"/>
  <c r="R339" i="1"/>
  <c r="S339" i="1"/>
  <c r="Q339" i="1" s="1"/>
  <c r="T339" i="1"/>
  <c r="U339" i="1"/>
  <c r="X339" i="1"/>
  <c r="R343" i="1"/>
  <c r="S343" i="1"/>
  <c r="Q343" i="1" s="1"/>
  <c r="T343" i="1"/>
  <c r="U343" i="1"/>
  <c r="X343" i="1"/>
  <c r="R188" i="1"/>
  <c r="S188" i="1"/>
  <c r="Q188" i="1" s="1"/>
  <c r="T188" i="1"/>
  <c r="U188" i="1"/>
  <c r="X188" i="1"/>
  <c r="R345" i="1"/>
  <c r="S345" i="1"/>
  <c r="Q345" i="1" s="1"/>
  <c r="T345" i="1"/>
  <c r="U345" i="1"/>
  <c r="X345" i="1"/>
  <c r="R346" i="1"/>
  <c r="S346" i="1"/>
  <c r="Q346" i="1" s="1"/>
  <c r="T346" i="1"/>
  <c r="U346" i="1"/>
  <c r="X346" i="1"/>
  <c r="R254" i="1"/>
  <c r="S254" i="1"/>
  <c r="Q254" i="1" s="1"/>
  <c r="T254" i="1"/>
  <c r="U254" i="1"/>
  <c r="X254" i="1"/>
  <c r="R348" i="1"/>
  <c r="S348" i="1"/>
  <c r="Q348" i="1" s="1"/>
  <c r="T348" i="1"/>
  <c r="U348" i="1"/>
  <c r="X348" i="1"/>
  <c r="R349" i="1"/>
  <c r="S349" i="1"/>
  <c r="Q349" i="1" s="1"/>
  <c r="T349" i="1"/>
  <c r="U349" i="1"/>
  <c r="X349" i="1"/>
  <c r="R350" i="1"/>
  <c r="S350" i="1"/>
  <c r="Q350" i="1" s="1"/>
  <c r="T350" i="1"/>
  <c r="U350" i="1"/>
  <c r="X350" i="1"/>
  <c r="R291" i="1"/>
  <c r="S291" i="1"/>
  <c r="Q291" i="1" s="1"/>
  <c r="T291" i="1"/>
  <c r="U291" i="1"/>
  <c r="X291" i="1"/>
  <c r="R355" i="1"/>
  <c r="S355" i="1"/>
  <c r="Q355" i="1" s="1"/>
  <c r="T355" i="1"/>
  <c r="U355" i="1"/>
  <c r="X355" i="1"/>
  <c r="R182" i="1"/>
  <c r="S182" i="1"/>
  <c r="Q182" i="1" s="1"/>
  <c r="T182" i="1"/>
  <c r="U182" i="1"/>
  <c r="X182" i="1"/>
  <c r="R357" i="1"/>
  <c r="S357" i="1"/>
  <c r="Q357" i="1" s="1"/>
  <c r="T357" i="1"/>
  <c r="U357" i="1"/>
  <c r="X357" i="1"/>
  <c r="R358" i="1"/>
  <c r="S358" i="1"/>
  <c r="Q358" i="1" s="1"/>
  <c r="T358" i="1"/>
  <c r="U358" i="1"/>
  <c r="X358" i="1"/>
  <c r="R260" i="1"/>
  <c r="S260" i="1"/>
  <c r="Q260" i="1" s="1"/>
  <c r="T260" i="1"/>
  <c r="U260" i="1"/>
  <c r="X260" i="1"/>
  <c r="R360" i="1"/>
  <c r="S360" i="1"/>
  <c r="Q360" i="1" s="1"/>
  <c r="T360" i="1"/>
  <c r="U360" i="1"/>
  <c r="X360" i="1"/>
  <c r="R364" i="1"/>
  <c r="S364" i="1"/>
  <c r="Q364" i="1" s="1"/>
  <c r="T364" i="1"/>
  <c r="U364" i="1"/>
  <c r="X364" i="1"/>
  <c r="R194" i="1"/>
  <c r="S194" i="1"/>
  <c r="Q194" i="1" s="1"/>
  <c r="T194" i="1"/>
  <c r="U194" i="1"/>
  <c r="X194" i="1"/>
  <c r="R366" i="1"/>
  <c r="S366" i="1"/>
  <c r="Q366" i="1" s="1"/>
  <c r="T366" i="1"/>
  <c r="U366" i="1"/>
  <c r="X366" i="1"/>
  <c r="R367" i="1"/>
  <c r="S367" i="1"/>
  <c r="Q367" i="1" s="1"/>
  <c r="T367" i="1"/>
  <c r="U367" i="1"/>
  <c r="X367" i="1"/>
  <c r="R266" i="1"/>
  <c r="S266" i="1"/>
  <c r="Q266" i="1" s="1"/>
  <c r="T266" i="1"/>
  <c r="U266" i="1"/>
  <c r="X266" i="1"/>
  <c r="R369" i="1"/>
  <c r="S369" i="1"/>
  <c r="Q369" i="1" s="1"/>
  <c r="T369" i="1"/>
  <c r="U369" i="1"/>
  <c r="X369" i="1"/>
  <c r="R373" i="1"/>
  <c r="S373" i="1"/>
  <c r="Q373" i="1" s="1"/>
  <c r="T373" i="1"/>
  <c r="U373" i="1"/>
  <c r="X373" i="1"/>
  <c r="R197" i="1"/>
  <c r="S197" i="1"/>
  <c r="Q197" i="1" s="1"/>
  <c r="T197" i="1"/>
  <c r="U197" i="1"/>
  <c r="X197" i="1"/>
  <c r="R375" i="1"/>
  <c r="S375" i="1"/>
  <c r="Q375" i="1" s="1"/>
  <c r="T375" i="1"/>
  <c r="U375" i="1"/>
  <c r="X375" i="1"/>
  <c r="R376" i="1"/>
  <c r="S376" i="1"/>
  <c r="Q376" i="1" s="1"/>
  <c r="T376" i="1"/>
  <c r="U376" i="1"/>
  <c r="X376" i="1"/>
  <c r="R272" i="1"/>
  <c r="S272" i="1"/>
  <c r="Q272" i="1" s="1"/>
  <c r="T272" i="1"/>
  <c r="U272" i="1"/>
  <c r="X272" i="1"/>
  <c r="R378" i="1"/>
  <c r="S378" i="1"/>
  <c r="Q378" i="1" s="1"/>
  <c r="T378" i="1"/>
  <c r="U378" i="1"/>
  <c r="X378" i="1"/>
  <c r="R7" i="1"/>
  <c r="S7" i="1"/>
  <c r="Q7" i="1" s="1"/>
  <c r="T7" i="1"/>
  <c r="U7" i="1"/>
  <c r="X7" i="1"/>
  <c r="R162" i="1"/>
  <c r="S162" i="1"/>
  <c r="Q162" i="1" s="1"/>
  <c r="T162" i="1"/>
  <c r="U162" i="1"/>
  <c r="X162" i="1"/>
  <c r="R99" i="1"/>
  <c r="S99" i="1"/>
  <c r="Q99" i="1" s="1"/>
  <c r="T99" i="1"/>
  <c r="U99" i="1"/>
  <c r="X99" i="1"/>
  <c r="R10" i="1"/>
  <c r="S10" i="1"/>
  <c r="Q10" i="1" s="1"/>
  <c r="T10" i="1"/>
  <c r="U10" i="1"/>
  <c r="X10" i="1"/>
  <c r="R11" i="1"/>
  <c r="S11" i="1"/>
  <c r="Q11" i="1" s="1"/>
  <c r="T11" i="1"/>
  <c r="U11" i="1"/>
  <c r="X11" i="1"/>
  <c r="R12" i="1"/>
  <c r="S12" i="1"/>
  <c r="Q12" i="1" s="1"/>
  <c r="T12" i="1"/>
  <c r="U12" i="1"/>
  <c r="X12" i="1"/>
  <c r="R16" i="1"/>
  <c r="S16" i="1"/>
  <c r="Q16" i="1" s="1"/>
  <c r="T16" i="1"/>
  <c r="U16" i="1"/>
  <c r="X16" i="1"/>
  <c r="R76" i="1"/>
  <c r="S76" i="1"/>
  <c r="Q76" i="1" s="1"/>
  <c r="T76" i="1"/>
  <c r="U76" i="1"/>
  <c r="X76" i="1"/>
  <c r="R18" i="1"/>
  <c r="S18" i="1"/>
  <c r="Q18" i="1" s="1"/>
  <c r="T18" i="1"/>
  <c r="U18" i="1"/>
  <c r="X18" i="1"/>
  <c r="R19" i="1"/>
  <c r="S19" i="1"/>
  <c r="Q19" i="1" s="1"/>
  <c r="T19" i="1"/>
  <c r="U19" i="1"/>
  <c r="X19" i="1"/>
  <c r="R89" i="1"/>
  <c r="S89" i="1"/>
  <c r="Q89" i="1" s="1"/>
  <c r="T89" i="1"/>
  <c r="U89" i="1"/>
  <c r="X89" i="1"/>
  <c r="R21" i="1"/>
  <c r="S21" i="1"/>
  <c r="Q21" i="1" s="1"/>
  <c r="T21" i="1"/>
  <c r="U21" i="1"/>
  <c r="X21" i="1"/>
  <c r="R22" i="1"/>
  <c r="S22" i="1"/>
  <c r="Q22" i="1" s="1"/>
  <c r="T22" i="1"/>
  <c r="U22" i="1"/>
  <c r="X22" i="1"/>
  <c r="R23" i="1"/>
  <c r="S23" i="1"/>
  <c r="Q23" i="1" s="1"/>
  <c r="T23" i="1"/>
  <c r="U23" i="1"/>
  <c r="X23" i="1"/>
  <c r="R24" i="1"/>
  <c r="S24" i="1"/>
  <c r="Q24" i="1" s="1"/>
  <c r="T24" i="1"/>
  <c r="U24" i="1"/>
  <c r="X24" i="1"/>
  <c r="R8" i="1"/>
  <c r="S8" i="1"/>
  <c r="Q8" i="1" s="1"/>
  <c r="T8" i="1"/>
  <c r="U8" i="1"/>
  <c r="X8" i="1"/>
  <c r="R29" i="1"/>
  <c r="S29" i="1"/>
  <c r="Q29" i="1" s="1"/>
  <c r="T29" i="1"/>
  <c r="U29" i="1"/>
  <c r="X29" i="1"/>
  <c r="R9" i="1"/>
  <c r="S9" i="1"/>
  <c r="Q9" i="1" s="1"/>
  <c r="T9" i="1"/>
  <c r="U9" i="1"/>
  <c r="X9" i="1"/>
  <c r="R31" i="1"/>
  <c r="S31" i="1"/>
  <c r="Q31" i="1" s="1"/>
  <c r="T31" i="1"/>
  <c r="U31" i="1"/>
  <c r="X31" i="1"/>
  <c r="R32" i="1"/>
  <c r="S32" i="1"/>
  <c r="Q32" i="1" s="1"/>
  <c r="T32" i="1"/>
  <c r="U32" i="1"/>
  <c r="X32" i="1"/>
  <c r="R45" i="1"/>
  <c r="S45" i="1"/>
  <c r="Q45" i="1" s="1"/>
  <c r="T45" i="1"/>
  <c r="U45" i="1"/>
  <c r="X45" i="1"/>
  <c r="R34" i="1"/>
  <c r="S34" i="1"/>
  <c r="Q34" i="1" s="1"/>
  <c r="T34" i="1"/>
  <c r="U34" i="1"/>
  <c r="X34" i="1"/>
  <c r="R35" i="1"/>
  <c r="S35" i="1"/>
  <c r="Q35" i="1" s="1"/>
  <c r="T35" i="1"/>
  <c r="U35" i="1"/>
  <c r="X35" i="1"/>
  <c r="R30" i="1"/>
  <c r="S30" i="1"/>
  <c r="Q30" i="1" s="1"/>
  <c r="T30" i="1"/>
  <c r="U30" i="1"/>
  <c r="X30" i="1"/>
  <c r="R40" i="1"/>
  <c r="S40" i="1"/>
  <c r="Q40" i="1" s="1"/>
  <c r="T40" i="1"/>
  <c r="U40" i="1"/>
  <c r="X40" i="1"/>
  <c r="R78" i="1"/>
  <c r="S78" i="1"/>
  <c r="Q78" i="1" s="1"/>
  <c r="T78" i="1"/>
  <c r="U78" i="1"/>
  <c r="X78" i="1"/>
  <c r="R66" i="1"/>
  <c r="S66" i="1"/>
  <c r="Q66" i="1" s="1"/>
  <c r="T66" i="1"/>
  <c r="U66" i="1"/>
  <c r="X66" i="1"/>
  <c r="R43" i="1"/>
  <c r="S43" i="1"/>
  <c r="Q43" i="1" s="1"/>
  <c r="T43" i="1"/>
  <c r="U43" i="1"/>
  <c r="X43" i="1"/>
  <c r="R90" i="1"/>
  <c r="S90" i="1"/>
  <c r="Q90" i="1" s="1"/>
  <c r="T90" i="1"/>
  <c r="U90" i="1"/>
  <c r="X90" i="1"/>
  <c r="R57" i="1"/>
  <c r="S57" i="1"/>
  <c r="Q57" i="1" s="1"/>
  <c r="T57" i="1"/>
  <c r="U57" i="1"/>
  <c r="X57" i="1"/>
  <c r="R46" i="1"/>
  <c r="S46" i="1"/>
  <c r="Q46" i="1" s="1"/>
  <c r="T46" i="1"/>
  <c r="U46" i="1"/>
  <c r="X46" i="1"/>
  <c r="R47" i="1"/>
  <c r="S47" i="1"/>
  <c r="Q47" i="1" s="1"/>
  <c r="T47" i="1"/>
  <c r="U47" i="1"/>
  <c r="X47" i="1"/>
  <c r="R48" i="1"/>
  <c r="S48" i="1"/>
  <c r="Q48" i="1" s="1"/>
  <c r="T48" i="1"/>
  <c r="U48" i="1"/>
  <c r="X48" i="1"/>
  <c r="R15" i="1"/>
  <c r="S15" i="1"/>
  <c r="Q15" i="1" s="1"/>
  <c r="T15" i="1"/>
  <c r="U15" i="1"/>
  <c r="X15" i="1"/>
  <c r="R53" i="1"/>
  <c r="S53" i="1"/>
  <c r="Q53" i="1" s="1"/>
  <c r="T53" i="1"/>
  <c r="U53" i="1"/>
  <c r="X53" i="1"/>
  <c r="R17" i="1"/>
  <c r="S17" i="1"/>
  <c r="Q17" i="1" s="1"/>
  <c r="T17" i="1"/>
  <c r="U17" i="1"/>
  <c r="X17" i="1"/>
  <c r="R55" i="1"/>
  <c r="S55" i="1"/>
  <c r="Q55" i="1" s="1"/>
  <c r="T55" i="1"/>
  <c r="U55" i="1"/>
  <c r="X55" i="1"/>
  <c r="R56" i="1"/>
  <c r="S56" i="1"/>
  <c r="Q56" i="1" s="1"/>
  <c r="T56" i="1"/>
  <c r="U56" i="1"/>
  <c r="X56" i="1"/>
  <c r="R52" i="1"/>
  <c r="S52" i="1"/>
  <c r="Q52" i="1" s="1"/>
  <c r="T52" i="1"/>
  <c r="U52" i="1"/>
  <c r="X52" i="1"/>
  <c r="R58" i="1"/>
  <c r="S58" i="1"/>
  <c r="Q58" i="1" s="1"/>
  <c r="T58" i="1"/>
  <c r="U58" i="1"/>
  <c r="X58" i="1"/>
  <c r="R59" i="1"/>
  <c r="S59" i="1"/>
  <c r="Q59" i="1" s="1"/>
  <c r="T59" i="1"/>
  <c r="U59" i="1"/>
  <c r="X59" i="1"/>
  <c r="R33" i="1"/>
  <c r="S33" i="1"/>
  <c r="Q33" i="1" s="1"/>
  <c r="T33" i="1"/>
  <c r="U33" i="1"/>
  <c r="X33" i="1"/>
  <c r="R64" i="1"/>
  <c r="S64" i="1"/>
  <c r="Q64" i="1" s="1"/>
  <c r="T64" i="1"/>
  <c r="U64" i="1"/>
  <c r="X64" i="1"/>
  <c r="R81" i="1"/>
  <c r="S81" i="1"/>
  <c r="Q81" i="1" s="1"/>
  <c r="T81" i="1"/>
  <c r="U81" i="1"/>
  <c r="X81" i="1"/>
  <c r="R68" i="1"/>
  <c r="S68" i="1"/>
  <c r="Q68" i="1" s="1"/>
  <c r="T68" i="1"/>
  <c r="U68" i="1"/>
  <c r="X68" i="1"/>
  <c r="R67" i="1"/>
  <c r="S67" i="1"/>
  <c r="Q67" i="1" s="1"/>
  <c r="T67" i="1"/>
  <c r="U67" i="1"/>
  <c r="X67" i="1"/>
  <c r="R92" i="1"/>
  <c r="S92" i="1"/>
  <c r="Q92" i="1" s="1"/>
  <c r="T92" i="1"/>
  <c r="U92" i="1"/>
  <c r="X92" i="1"/>
  <c r="R60" i="1"/>
  <c r="S60" i="1"/>
  <c r="Q60" i="1" s="1"/>
  <c r="T60" i="1"/>
  <c r="U60" i="1"/>
  <c r="X60" i="1"/>
  <c r="R70" i="1"/>
  <c r="S70" i="1"/>
  <c r="Q70" i="1" s="1"/>
  <c r="T70" i="1"/>
  <c r="U70" i="1"/>
  <c r="X70" i="1"/>
  <c r="R71" i="1"/>
  <c r="S71" i="1"/>
  <c r="Q71" i="1" s="1"/>
  <c r="T71" i="1"/>
  <c r="U71" i="1"/>
  <c r="X71" i="1"/>
  <c r="R72" i="1"/>
  <c r="S72" i="1"/>
  <c r="Q72" i="1" s="1"/>
  <c r="T72" i="1"/>
  <c r="U72" i="1"/>
  <c r="X72" i="1"/>
  <c r="R20" i="1"/>
  <c r="S20" i="1"/>
  <c r="Q20" i="1" s="1"/>
  <c r="T20" i="1"/>
  <c r="U20" i="1"/>
  <c r="X20" i="1"/>
  <c r="R77" i="1"/>
  <c r="S77" i="1"/>
  <c r="Q77" i="1" s="1"/>
  <c r="T77" i="1"/>
  <c r="U77" i="1"/>
  <c r="X77" i="1"/>
  <c r="R28" i="1"/>
  <c r="S28" i="1"/>
  <c r="Q28" i="1" s="1"/>
  <c r="T28" i="1"/>
  <c r="U28" i="1"/>
  <c r="X28" i="1"/>
  <c r="R79" i="1"/>
  <c r="S79" i="1"/>
  <c r="Q79" i="1" s="1"/>
  <c r="T79" i="1"/>
  <c r="U79" i="1"/>
  <c r="X79" i="1"/>
  <c r="R80" i="1"/>
  <c r="S80" i="1"/>
  <c r="Q80" i="1" s="1"/>
  <c r="T80" i="1"/>
  <c r="U80" i="1"/>
  <c r="X80" i="1"/>
  <c r="R54" i="1"/>
  <c r="S54" i="1"/>
  <c r="Q54" i="1" s="1"/>
  <c r="T54" i="1"/>
  <c r="U54" i="1"/>
  <c r="X54" i="1"/>
  <c r="R82" i="1"/>
  <c r="S82" i="1"/>
  <c r="Q82" i="1" s="1"/>
  <c r="T82" i="1"/>
  <c r="U82" i="1"/>
  <c r="X82" i="1"/>
  <c r="R83" i="1"/>
  <c r="S83" i="1"/>
  <c r="Q83" i="1" s="1"/>
  <c r="T83" i="1"/>
  <c r="U83" i="1"/>
  <c r="X83" i="1"/>
  <c r="R36" i="1"/>
  <c r="S36" i="1"/>
  <c r="Q36" i="1" s="1"/>
  <c r="T36" i="1"/>
  <c r="U36" i="1"/>
  <c r="X36" i="1"/>
  <c r="R88" i="1"/>
  <c r="S88" i="1"/>
  <c r="Q88" i="1" s="1"/>
  <c r="T88" i="1"/>
  <c r="U88" i="1"/>
  <c r="X88" i="1"/>
  <c r="R84" i="1"/>
  <c r="S84" i="1"/>
  <c r="Q84" i="1" s="1"/>
  <c r="T84" i="1"/>
  <c r="U84" i="1"/>
  <c r="X84" i="1"/>
  <c r="R69" i="1"/>
  <c r="S69" i="1"/>
  <c r="Q69" i="1" s="1"/>
  <c r="T69" i="1"/>
  <c r="U69" i="1"/>
  <c r="X69" i="1"/>
  <c r="R91" i="1"/>
  <c r="S91" i="1"/>
  <c r="Q91" i="1" s="1"/>
  <c r="T91" i="1"/>
  <c r="U91" i="1"/>
  <c r="X91" i="1"/>
  <c r="R93" i="1"/>
  <c r="S93" i="1"/>
  <c r="Q93" i="1" s="1"/>
  <c r="T93" i="1"/>
  <c r="U93" i="1"/>
  <c r="X93" i="1"/>
  <c r="R65" i="1"/>
  <c r="S65" i="1"/>
  <c r="Q65" i="1" s="1"/>
  <c r="T65" i="1"/>
  <c r="U65" i="1"/>
  <c r="X65" i="1"/>
  <c r="R94" i="1"/>
  <c r="S94" i="1"/>
  <c r="Q94" i="1" s="1"/>
  <c r="T94" i="1"/>
  <c r="U94" i="1"/>
  <c r="X94" i="1"/>
  <c r="R107" i="1"/>
  <c r="S107" i="1"/>
  <c r="Q107" i="1" s="1"/>
  <c r="T107" i="1"/>
  <c r="U107" i="1"/>
  <c r="X107" i="1"/>
  <c r="R110" i="1"/>
  <c r="S110" i="1"/>
  <c r="Q110" i="1" s="1"/>
  <c r="T110" i="1"/>
  <c r="U110" i="1"/>
  <c r="X110" i="1"/>
  <c r="R97" i="1"/>
  <c r="S97" i="1"/>
  <c r="Q97" i="1" s="1"/>
  <c r="T97" i="1"/>
  <c r="U97" i="1"/>
  <c r="X97" i="1"/>
  <c r="R98" i="1"/>
  <c r="S98" i="1"/>
  <c r="Q98" i="1" s="1"/>
  <c r="T98" i="1"/>
  <c r="U98" i="1"/>
  <c r="X98" i="1"/>
  <c r="R192" i="1"/>
  <c r="S192" i="1"/>
  <c r="Q192" i="1" s="1"/>
  <c r="T192" i="1"/>
  <c r="U192" i="1"/>
  <c r="X192" i="1"/>
  <c r="R103" i="1"/>
  <c r="S103" i="1"/>
  <c r="Q103" i="1" s="1"/>
  <c r="T103" i="1"/>
  <c r="U103" i="1"/>
  <c r="X103" i="1"/>
  <c r="S44" i="5"/>
  <c r="T44" i="5"/>
  <c r="R44" i="5" s="1"/>
  <c r="U44" i="5"/>
  <c r="V44" i="5"/>
  <c r="Y44" i="5"/>
  <c r="S45" i="5"/>
  <c r="T45" i="5"/>
  <c r="R45" i="5" s="1"/>
  <c r="U45" i="5"/>
  <c r="V45" i="5"/>
  <c r="Y45" i="5"/>
  <c r="S46" i="5"/>
  <c r="T46" i="5"/>
  <c r="R46" i="5" s="1"/>
  <c r="U46" i="5"/>
  <c r="V46" i="5"/>
  <c r="Y46" i="5"/>
  <c r="S47" i="5"/>
  <c r="T47" i="5"/>
  <c r="R47" i="5" s="1"/>
  <c r="U47" i="5"/>
  <c r="V47" i="5"/>
  <c r="Y47" i="5"/>
  <c r="S48" i="5"/>
  <c r="T48" i="5"/>
  <c r="R48" i="5" s="1"/>
  <c r="U48" i="5"/>
  <c r="V48" i="5"/>
  <c r="Y48" i="5"/>
  <c r="S49" i="5"/>
  <c r="T49" i="5"/>
  <c r="R49" i="5" s="1"/>
  <c r="U49" i="5"/>
  <c r="V49" i="5"/>
  <c r="Y49" i="5"/>
  <c r="S50" i="5"/>
  <c r="T50" i="5"/>
  <c r="R50" i="5" s="1"/>
  <c r="U50" i="5"/>
  <c r="V50" i="5"/>
  <c r="Y50" i="5"/>
  <c r="S51" i="5"/>
  <c r="T51" i="5"/>
  <c r="R51" i="5" s="1"/>
  <c r="U51" i="5"/>
  <c r="V51" i="5"/>
  <c r="Y51" i="5"/>
  <c r="S55" i="5"/>
  <c r="T55" i="5"/>
  <c r="R55" i="5" s="1"/>
  <c r="U55" i="5"/>
  <c r="V55" i="5"/>
  <c r="Y55" i="5"/>
  <c r="S56" i="5"/>
  <c r="T56" i="5"/>
  <c r="R56" i="5" s="1"/>
  <c r="U56" i="5"/>
  <c r="V56" i="5"/>
  <c r="Y56" i="5"/>
  <c r="S57" i="5"/>
  <c r="T57" i="5"/>
  <c r="R57" i="5" s="1"/>
  <c r="U57" i="5"/>
  <c r="V57" i="5"/>
  <c r="Y57" i="5"/>
  <c r="S58" i="5"/>
  <c r="T58" i="5"/>
  <c r="R58" i="5" s="1"/>
  <c r="U58" i="5"/>
  <c r="V58" i="5"/>
  <c r="Y58" i="5"/>
  <c r="S59" i="5"/>
  <c r="T59" i="5"/>
  <c r="R59" i="5" s="1"/>
  <c r="U59" i="5"/>
  <c r="V59" i="5"/>
  <c r="Y59" i="5"/>
  <c r="S60" i="5"/>
  <c r="T60" i="5"/>
  <c r="R60" i="5" s="1"/>
  <c r="U60" i="5"/>
  <c r="V60" i="5"/>
  <c r="Y60" i="5"/>
  <c r="S61" i="5"/>
  <c r="T61" i="5"/>
  <c r="R61" i="5" s="1"/>
  <c r="U61" i="5"/>
  <c r="V61" i="5"/>
  <c r="Y61" i="5"/>
  <c r="S62" i="5"/>
  <c r="T62" i="5"/>
  <c r="R62" i="5" s="1"/>
  <c r="U62" i="5"/>
  <c r="V62" i="5"/>
  <c r="Y62" i="5"/>
  <c r="S63" i="5"/>
  <c r="T63" i="5"/>
  <c r="R63" i="5" s="1"/>
  <c r="U63" i="5"/>
  <c r="V63" i="5"/>
  <c r="Y63" i="5"/>
  <c r="S67" i="5"/>
  <c r="T67" i="5"/>
  <c r="R67" i="5" s="1"/>
  <c r="U67" i="5"/>
  <c r="V67" i="5"/>
  <c r="Y67" i="5"/>
  <c r="S68" i="5"/>
  <c r="T68" i="5"/>
  <c r="R68" i="5" s="1"/>
  <c r="U68" i="5"/>
  <c r="V68" i="5"/>
  <c r="Y68" i="5"/>
  <c r="S69" i="5"/>
  <c r="T69" i="5"/>
  <c r="R69" i="5" s="1"/>
  <c r="U69" i="5"/>
  <c r="V69" i="5"/>
  <c r="Y69" i="5"/>
  <c r="S70" i="5"/>
  <c r="T70" i="5"/>
  <c r="R70" i="5" s="1"/>
  <c r="U70" i="5"/>
  <c r="V70" i="5"/>
  <c r="Y70" i="5"/>
  <c r="S71" i="5"/>
  <c r="T71" i="5"/>
  <c r="R71" i="5" s="1"/>
  <c r="U71" i="5"/>
  <c r="V71" i="5"/>
  <c r="Y71" i="5"/>
  <c r="S72" i="5"/>
  <c r="T72" i="5"/>
  <c r="R72" i="5" s="1"/>
  <c r="U72" i="5"/>
  <c r="V72" i="5"/>
  <c r="Y72" i="5"/>
  <c r="S73" i="5"/>
  <c r="T73" i="5"/>
  <c r="R73" i="5" s="1"/>
  <c r="U73" i="5"/>
  <c r="V73" i="5"/>
  <c r="Y73" i="5"/>
  <c r="S74" i="5"/>
  <c r="T74" i="5"/>
  <c r="R74" i="5" s="1"/>
  <c r="U74" i="5"/>
  <c r="V74" i="5"/>
  <c r="Y74" i="5"/>
  <c r="S75" i="5"/>
  <c r="T75" i="5"/>
  <c r="R75" i="5" s="1"/>
  <c r="U75" i="5"/>
  <c r="V75" i="5"/>
  <c r="Y75" i="5"/>
  <c r="S79" i="5"/>
  <c r="T79" i="5"/>
  <c r="R79" i="5" s="1"/>
  <c r="U79" i="5"/>
  <c r="V79" i="5"/>
  <c r="Y79" i="5"/>
  <c r="S80" i="5"/>
  <c r="T80" i="5"/>
  <c r="R80" i="5" s="1"/>
  <c r="U80" i="5"/>
  <c r="V80" i="5"/>
  <c r="Y80" i="5"/>
  <c r="S81" i="5"/>
  <c r="T81" i="5"/>
  <c r="R81" i="5" s="1"/>
  <c r="U81" i="5"/>
  <c r="V81" i="5"/>
  <c r="Y81" i="5"/>
  <c r="S82" i="5"/>
  <c r="T82" i="5"/>
  <c r="R82" i="5" s="1"/>
  <c r="U82" i="5"/>
  <c r="V82" i="5"/>
  <c r="Y82" i="5"/>
  <c r="S83" i="5"/>
  <c r="T83" i="5"/>
  <c r="R83" i="5" s="1"/>
  <c r="U83" i="5"/>
  <c r="V83" i="5"/>
  <c r="Y83" i="5"/>
  <c r="S84" i="5"/>
  <c r="T84" i="5"/>
  <c r="R84" i="5" s="1"/>
  <c r="U84" i="5"/>
  <c r="V84" i="5"/>
  <c r="Y84" i="5"/>
  <c r="S85" i="5"/>
  <c r="T85" i="5"/>
  <c r="R85" i="5" s="1"/>
  <c r="U85" i="5"/>
  <c r="V85" i="5"/>
  <c r="Y85" i="5"/>
  <c r="S86" i="5"/>
  <c r="T86" i="5"/>
  <c r="R86" i="5" s="1"/>
  <c r="U86" i="5"/>
  <c r="V86" i="5"/>
  <c r="Y86" i="5"/>
  <c r="S87" i="5"/>
  <c r="T87" i="5"/>
  <c r="R87" i="5" s="1"/>
  <c r="U87" i="5"/>
  <c r="V87" i="5"/>
  <c r="Y87" i="5"/>
  <c r="S91" i="5"/>
  <c r="T91" i="5"/>
  <c r="R91" i="5" s="1"/>
  <c r="U91" i="5"/>
  <c r="V91" i="5"/>
  <c r="Y91" i="5"/>
  <c r="S92" i="5"/>
  <c r="T92" i="5"/>
  <c r="R92" i="5" s="1"/>
  <c r="U92" i="5"/>
  <c r="V92" i="5"/>
  <c r="Y92" i="5"/>
  <c r="S93" i="5"/>
  <c r="T93" i="5"/>
  <c r="R93" i="5" s="1"/>
  <c r="U93" i="5"/>
  <c r="V93" i="5"/>
  <c r="Y93" i="5"/>
  <c r="S94" i="5"/>
  <c r="T94" i="5"/>
  <c r="R94" i="5" s="1"/>
  <c r="U94" i="5"/>
  <c r="V94" i="5"/>
  <c r="Y94" i="5"/>
  <c r="S95" i="5"/>
  <c r="T95" i="5"/>
  <c r="R95" i="5" s="1"/>
  <c r="U95" i="5"/>
  <c r="V95" i="5"/>
  <c r="Y95" i="5"/>
  <c r="S96" i="5"/>
  <c r="T96" i="5"/>
  <c r="R96" i="5" s="1"/>
  <c r="U96" i="5"/>
  <c r="V96" i="5"/>
  <c r="Y96" i="5"/>
  <c r="S97" i="5"/>
  <c r="T97" i="5"/>
  <c r="R97" i="5" s="1"/>
  <c r="U97" i="5"/>
  <c r="V97" i="5"/>
  <c r="Y97" i="5"/>
  <c r="S98" i="5"/>
  <c r="T98" i="5"/>
  <c r="R98" i="5" s="1"/>
  <c r="U98" i="5"/>
  <c r="V98" i="5"/>
  <c r="Y98" i="5"/>
  <c r="S99" i="5"/>
  <c r="T99" i="5"/>
  <c r="R99" i="5" s="1"/>
  <c r="U99" i="5"/>
  <c r="V99" i="5"/>
  <c r="Y99" i="5"/>
  <c r="S103" i="5"/>
  <c r="T103" i="5"/>
  <c r="R103" i="5" s="1"/>
  <c r="U103" i="5"/>
  <c r="V103" i="5"/>
  <c r="Y103" i="5"/>
  <c r="S104" i="5"/>
  <c r="T104" i="5"/>
  <c r="R104" i="5" s="1"/>
  <c r="U104" i="5"/>
  <c r="V104" i="5"/>
  <c r="Y104" i="5"/>
  <c r="S105" i="5"/>
  <c r="T105" i="5"/>
  <c r="R105" i="5" s="1"/>
  <c r="U105" i="5"/>
  <c r="V105" i="5"/>
  <c r="Y105" i="5"/>
  <c r="S100" i="5"/>
  <c r="T100" i="5"/>
  <c r="R100" i="5" s="1"/>
  <c r="U100" i="5"/>
  <c r="V100" i="5"/>
  <c r="Y100" i="5"/>
  <c r="S101" i="5"/>
  <c r="T101" i="5"/>
  <c r="R101" i="5" s="1"/>
  <c r="U101" i="5"/>
  <c r="V101" i="5"/>
  <c r="Y101" i="5"/>
  <c r="S102" i="5"/>
  <c r="T102" i="5"/>
  <c r="R102" i="5" s="1"/>
  <c r="U102" i="5"/>
  <c r="V102" i="5"/>
  <c r="Y102" i="5"/>
  <c r="S109" i="5"/>
  <c r="T109" i="5"/>
  <c r="R109" i="5" s="1"/>
  <c r="U109" i="5"/>
  <c r="V109" i="5"/>
  <c r="Y109" i="5"/>
  <c r="S110" i="5"/>
  <c r="T110" i="5"/>
  <c r="R110" i="5" s="1"/>
  <c r="U110" i="5"/>
  <c r="V110" i="5"/>
  <c r="Y110" i="5"/>
  <c r="S111" i="5"/>
  <c r="T111" i="5"/>
  <c r="R111" i="5" s="1"/>
  <c r="U111" i="5"/>
  <c r="V111" i="5"/>
  <c r="Y111" i="5"/>
  <c r="S112" i="5"/>
  <c r="T112" i="5"/>
  <c r="R112" i="5" s="1"/>
  <c r="U112" i="5"/>
  <c r="V112" i="5"/>
  <c r="Y112" i="5"/>
  <c r="S113" i="5"/>
  <c r="T113" i="5"/>
  <c r="R113" i="5" s="1"/>
  <c r="U113" i="5"/>
  <c r="V113" i="5"/>
  <c r="Y113" i="5"/>
  <c r="S114" i="5"/>
  <c r="T114" i="5"/>
  <c r="R114" i="5" s="1"/>
  <c r="U114" i="5"/>
  <c r="V114" i="5"/>
  <c r="Y114" i="5"/>
  <c r="S115" i="5"/>
  <c r="T115" i="5"/>
  <c r="R115" i="5" s="1"/>
  <c r="U115" i="5"/>
  <c r="V115" i="5"/>
  <c r="Y115" i="5"/>
  <c r="S116" i="5"/>
  <c r="T116" i="5"/>
  <c r="R116" i="5" s="1"/>
  <c r="U116" i="5"/>
  <c r="V116" i="5"/>
  <c r="Y116" i="5"/>
  <c r="S117" i="5"/>
  <c r="T117" i="5"/>
  <c r="R117" i="5" s="1"/>
  <c r="U117" i="5"/>
  <c r="V117" i="5"/>
  <c r="Y117" i="5"/>
  <c r="S118" i="5"/>
  <c r="T118" i="5"/>
  <c r="R118" i="5" s="1"/>
  <c r="U118" i="5"/>
  <c r="V118" i="5"/>
  <c r="Y118" i="5"/>
  <c r="S119" i="5"/>
  <c r="T119" i="5"/>
  <c r="R119" i="5" s="1"/>
  <c r="U119" i="5"/>
  <c r="V119" i="5"/>
  <c r="Y119" i="5"/>
  <c r="S120" i="5"/>
  <c r="T120" i="5"/>
  <c r="R120" i="5" s="1"/>
  <c r="U120" i="5"/>
  <c r="V120" i="5"/>
  <c r="Y120" i="5"/>
  <c r="S124" i="5"/>
  <c r="T124" i="5"/>
  <c r="R124" i="5" s="1"/>
  <c r="U124" i="5"/>
  <c r="V124" i="5"/>
  <c r="Y124" i="5"/>
  <c r="S125" i="5"/>
  <c r="T125" i="5"/>
  <c r="R125" i="5" s="1"/>
  <c r="U125" i="5"/>
  <c r="V125" i="5"/>
  <c r="Y125" i="5"/>
  <c r="S126" i="5"/>
  <c r="T126" i="5"/>
  <c r="R126" i="5" s="1"/>
  <c r="U126" i="5"/>
  <c r="V126" i="5"/>
  <c r="Y126" i="5"/>
  <c r="S127" i="5"/>
  <c r="T127" i="5"/>
  <c r="R127" i="5" s="1"/>
  <c r="U127" i="5"/>
  <c r="V127" i="5"/>
  <c r="Y127" i="5"/>
  <c r="S128" i="5"/>
  <c r="T128" i="5"/>
  <c r="R128" i="5" s="1"/>
  <c r="U128" i="5"/>
  <c r="V128" i="5"/>
  <c r="Y128" i="5"/>
  <c r="S129" i="5"/>
  <c r="T129" i="5"/>
  <c r="R129" i="5" s="1"/>
  <c r="U129" i="5"/>
  <c r="V129" i="5"/>
  <c r="Y129" i="5"/>
  <c r="S133" i="5"/>
  <c r="T133" i="5"/>
  <c r="R133" i="5" s="1"/>
  <c r="U133" i="5"/>
  <c r="V133" i="5"/>
  <c r="Y133" i="5"/>
  <c r="S134" i="5"/>
  <c r="T134" i="5"/>
  <c r="R134" i="5" s="1"/>
  <c r="U134" i="5"/>
  <c r="V134" i="5"/>
  <c r="Y134" i="5"/>
  <c r="S135" i="5"/>
  <c r="T135" i="5"/>
  <c r="R135" i="5" s="1"/>
  <c r="U135" i="5"/>
  <c r="V135" i="5"/>
  <c r="Y135" i="5"/>
  <c r="S136" i="5"/>
  <c r="T136" i="5"/>
  <c r="R136" i="5" s="1"/>
  <c r="U136" i="5"/>
  <c r="V136" i="5"/>
  <c r="Y136" i="5"/>
  <c r="S137" i="5"/>
  <c r="T137" i="5"/>
  <c r="R137" i="5" s="1"/>
  <c r="U137" i="5"/>
  <c r="V137" i="5"/>
  <c r="Y137" i="5"/>
  <c r="S138" i="5"/>
  <c r="T138" i="5"/>
  <c r="R138" i="5" s="1"/>
  <c r="U138" i="5"/>
  <c r="V138" i="5"/>
  <c r="Y138" i="5"/>
  <c r="S139" i="5"/>
  <c r="T139" i="5"/>
  <c r="R139" i="5" s="1"/>
  <c r="U139" i="5"/>
  <c r="V139" i="5"/>
  <c r="Y139" i="5"/>
  <c r="S140" i="5"/>
  <c r="T140" i="5"/>
  <c r="R140" i="5" s="1"/>
  <c r="U140" i="5"/>
  <c r="V140" i="5"/>
  <c r="Y140" i="5"/>
  <c r="S141" i="5"/>
  <c r="T141" i="5"/>
  <c r="R141" i="5" s="1"/>
  <c r="U141" i="5"/>
  <c r="V141" i="5"/>
  <c r="Y141" i="5"/>
  <c r="S142" i="5"/>
  <c r="T142" i="5"/>
  <c r="R142" i="5" s="1"/>
  <c r="U142" i="5"/>
  <c r="V142" i="5"/>
  <c r="Y142" i="5"/>
  <c r="S143" i="5"/>
  <c r="T143" i="5"/>
  <c r="R143" i="5" s="1"/>
  <c r="U143" i="5"/>
  <c r="V143" i="5"/>
  <c r="Y143" i="5"/>
  <c r="S144" i="5"/>
  <c r="T144" i="5"/>
  <c r="R144" i="5" s="1"/>
  <c r="U144" i="5"/>
  <c r="V144" i="5"/>
  <c r="Y144" i="5"/>
  <c r="S148" i="5"/>
  <c r="T148" i="5"/>
  <c r="R148" i="5" s="1"/>
  <c r="U148" i="5"/>
  <c r="V148" i="5"/>
  <c r="Y148" i="5"/>
  <c r="S149" i="5"/>
  <c r="T149" i="5"/>
  <c r="R149" i="5" s="1"/>
  <c r="U149" i="5"/>
  <c r="V149" i="5"/>
  <c r="Y149" i="5"/>
  <c r="S150" i="5"/>
  <c r="T150" i="5"/>
  <c r="R150" i="5" s="1"/>
  <c r="U150" i="5"/>
  <c r="V150" i="5"/>
  <c r="Y150" i="5"/>
  <c r="S151" i="5"/>
  <c r="T151" i="5"/>
  <c r="R151" i="5" s="1"/>
  <c r="U151" i="5"/>
  <c r="V151" i="5"/>
  <c r="Y151" i="5"/>
  <c r="S152" i="5"/>
  <c r="T152" i="5"/>
  <c r="R152" i="5" s="1"/>
  <c r="U152" i="5"/>
  <c r="V152" i="5"/>
  <c r="Y152" i="5"/>
  <c r="S153" i="5"/>
  <c r="T153" i="5"/>
  <c r="R153" i="5" s="1"/>
  <c r="U153" i="5"/>
  <c r="V153" i="5"/>
  <c r="Y153" i="5"/>
  <c r="S157" i="5"/>
  <c r="T157" i="5"/>
  <c r="R157" i="5" s="1"/>
  <c r="U157" i="5"/>
  <c r="V157" i="5"/>
  <c r="Y157" i="5"/>
  <c r="S158" i="5"/>
  <c r="T158" i="5"/>
  <c r="R158" i="5" s="1"/>
  <c r="U158" i="5"/>
  <c r="V158" i="5"/>
  <c r="Y158" i="5"/>
  <c r="S159" i="5"/>
  <c r="T159" i="5"/>
  <c r="R159" i="5" s="1"/>
  <c r="U159" i="5"/>
  <c r="V159" i="5"/>
  <c r="Y159" i="5"/>
  <c r="S160" i="5"/>
  <c r="T160" i="5"/>
  <c r="R160" i="5" s="1"/>
  <c r="U160" i="5"/>
  <c r="V160" i="5"/>
  <c r="Y160" i="5"/>
  <c r="S161" i="5"/>
  <c r="T161" i="5"/>
  <c r="R161" i="5" s="1"/>
  <c r="U161" i="5"/>
  <c r="V161" i="5"/>
  <c r="Y161" i="5"/>
  <c r="S162" i="5"/>
  <c r="T162" i="5"/>
  <c r="R162" i="5" s="1"/>
  <c r="U162" i="5"/>
  <c r="V162" i="5"/>
  <c r="Y162" i="5"/>
  <c r="S163" i="5"/>
  <c r="T163" i="5"/>
  <c r="R163" i="5" s="1"/>
  <c r="U163" i="5"/>
  <c r="V163" i="5"/>
  <c r="Y163" i="5"/>
  <c r="S164" i="5"/>
  <c r="T164" i="5"/>
  <c r="R164" i="5" s="1"/>
  <c r="U164" i="5"/>
  <c r="V164" i="5"/>
  <c r="Y164" i="5"/>
  <c r="S165" i="5"/>
  <c r="T165" i="5"/>
  <c r="R165" i="5" s="1"/>
  <c r="U165" i="5"/>
  <c r="V165" i="5"/>
  <c r="Y165" i="5"/>
  <c r="S166" i="5"/>
  <c r="T166" i="5"/>
  <c r="R166" i="5" s="1"/>
  <c r="U166" i="5"/>
  <c r="V166" i="5"/>
  <c r="Y166" i="5"/>
  <c r="S167" i="5"/>
  <c r="T167" i="5"/>
  <c r="R167" i="5" s="1"/>
  <c r="U167" i="5"/>
  <c r="V167" i="5"/>
  <c r="Y167" i="5"/>
  <c r="S168" i="5"/>
  <c r="T168" i="5"/>
  <c r="R168" i="5" s="1"/>
  <c r="U168" i="5"/>
  <c r="V168" i="5"/>
  <c r="Y168" i="5"/>
  <c r="S172" i="5"/>
  <c r="T172" i="5"/>
  <c r="R172" i="5" s="1"/>
  <c r="U172" i="5"/>
  <c r="V172" i="5"/>
  <c r="Y172" i="5"/>
  <c r="S173" i="5"/>
  <c r="T173" i="5"/>
  <c r="R173" i="5" s="1"/>
  <c r="U173" i="5"/>
  <c r="V173" i="5"/>
  <c r="Y173" i="5"/>
  <c r="S174" i="5"/>
  <c r="T174" i="5"/>
  <c r="R174" i="5" s="1"/>
  <c r="U174" i="5"/>
  <c r="V174" i="5"/>
  <c r="Y174" i="5"/>
  <c r="S175" i="5"/>
  <c r="T175" i="5"/>
  <c r="R175" i="5" s="1"/>
  <c r="U175" i="5"/>
  <c r="V175" i="5"/>
  <c r="Y175" i="5"/>
  <c r="S176" i="5"/>
  <c r="T176" i="5"/>
  <c r="R176" i="5" s="1"/>
  <c r="U176" i="5"/>
  <c r="V176" i="5"/>
  <c r="Y176" i="5"/>
  <c r="S177" i="5"/>
  <c r="T177" i="5"/>
  <c r="R177" i="5" s="1"/>
  <c r="U177" i="5"/>
  <c r="V177" i="5"/>
  <c r="Y177" i="5"/>
  <c r="S181" i="5"/>
  <c r="T181" i="5"/>
  <c r="R181" i="5" s="1"/>
  <c r="U181" i="5"/>
  <c r="V181" i="5"/>
  <c r="Y181" i="5"/>
  <c r="S182" i="5"/>
  <c r="T182" i="5"/>
  <c r="R182" i="5" s="1"/>
  <c r="U182" i="5"/>
  <c r="V182" i="5"/>
  <c r="Y182" i="5"/>
  <c r="S183" i="5"/>
  <c r="T183" i="5"/>
  <c r="R183" i="5" s="1"/>
  <c r="U183" i="5"/>
  <c r="V183" i="5"/>
  <c r="Y183" i="5"/>
  <c r="S184" i="5"/>
  <c r="T184" i="5"/>
  <c r="R184" i="5" s="1"/>
  <c r="U184" i="5"/>
  <c r="V184" i="5"/>
  <c r="Y184" i="5"/>
  <c r="S185" i="5"/>
  <c r="T185" i="5"/>
  <c r="R185" i="5" s="1"/>
  <c r="U185" i="5"/>
  <c r="V185" i="5"/>
  <c r="Y185" i="5"/>
  <c r="S186" i="5"/>
  <c r="T186" i="5"/>
  <c r="R186" i="5" s="1"/>
  <c r="U186" i="5"/>
  <c r="V186" i="5"/>
  <c r="Y186" i="5"/>
  <c r="S187" i="5"/>
  <c r="T187" i="5"/>
  <c r="R187" i="5" s="1"/>
  <c r="U187" i="5"/>
  <c r="V187" i="5"/>
  <c r="Y187" i="5"/>
  <c r="S188" i="5"/>
  <c r="T188" i="5"/>
  <c r="R188" i="5" s="1"/>
  <c r="U188" i="5"/>
  <c r="V188" i="5"/>
  <c r="Y188" i="5"/>
  <c r="S189" i="5"/>
  <c r="T189" i="5"/>
  <c r="R189" i="5" s="1"/>
  <c r="U189" i="5"/>
  <c r="V189" i="5"/>
  <c r="Y189" i="5"/>
  <c r="S190" i="5"/>
  <c r="T190" i="5"/>
  <c r="R190" i="5" s="1"/>
  <c r="U190" i="5"/>
  <c r="V190" i="5"/>
  <c r="Y190" i="5"/>
  <c r="S191" i="5"/>
  <c r="T191" i="5"/>
  <c r="R191" i="5" s="1"/>
  <c r="U191" i="5"/>
  <c r="V191" i="5"/>
  <c r="Y191" i="5"/>
  <c r="S192" i="5"/>
  <c r="T192" i="5"/>
  <c r="R192" i="5" s="1"/>
  <c r="U192" i="5"/>
  <c r="V192" i="5"/>
  <c r="Y192" i="5"/>
  <c r="S193" i="5"/>
  <c r="T193" i="5"/>
  <c r="R193" i="5" s="1"/>
  <c r="U193" i="5"/>
  <c r="V193" i="5"/>
  <c r="Y193" i="5"/>
  <c r="S194" i="5"/>
  <c r="T194" i="5"/>
  <c r="R194" i="5" s="1"/>
  <c r="U194" i="5"/>
  <c r="V194" i="5"/>
  <c r="Y194" i="5"/>
  <c r="S195" i="5"/>
  <c r="T195" i="5"/>
  <c r="R195" i="5" s="1"/>
  <c r="U195" i="5"/>
  <c r="V195" i="5"/>
  <c r="Y195" i="5"/>
  <c r="S199" i="5"/>
  <c r="T199" i="5"/>
  <c r="R199" i="5" s="1"/>
  <c r="U199" i="5"/>
  <c r="V199" i="5"/>
  <c r="Y199" i="5"/>
  <c r="S200" i="5"/>
  <c r="T200" i="5"/>
  <c r="R200" i="5" s="1"/>
  <c r="U200" i="5"/>
  <c r="V200" i="5"/>
  <c r="Y200" i="5"/>
  <c r="S201" i="5"/>
  <c r="T201" i="5"/>
  <c r="R201" i="5" s="1"/>
  <c r="U201" i="5"/>
  <c r="V201" i="5"/>
  <c r="Y201" i="5"/>
  <c r="S196" i="5"/>
  <c r="T196" i="5"/>
  <c r="R196" i="5" s="1"/>
  <c r="U196" i="5"/>
  <c r="V196" i="5"/>
  <c r="Y196" i="5"/>
  <c r="S197" i="5"/>
  <c r="T197" i="5"/>
  <c r="R197" i="5" s="1"/>
  <c r="U197" i="5"/>
  <c r="V197" i="5"/>
  <c r="Y197" i="5"/>
  <c r="S198" i="5"/>
  <c r="T198" i="5"/>
  <c r="R198" i="5" s="1"/>
  <c r="U198" i="5"/>
  <c r="V198" i="5"/>
  <c r="Y198" i="5"/>
  <c r="S205" i="5"/>
  <c r="T205" i="5"/>
  <c r="R205" i="5" s="1"/>
  <c r="U205" i="5"/>
  <c r="V205" i="5"/>
  <c r="Y205" i="5"/>
  <c r="S206" i="5"/>
  <c r="T206" i="5"/>
  <c r="R206" i="5" s="1"/>
  <c r="U206" i="5"/>
  <c r="V206" i="5"/>
  <c r="Y206" i="5"/>
  <c r="S207" i="5"/>
  <c r="T207" i="5"/>
  <c r="R207" i="5" s="1"/>
  <c r="U207" i="5"/>
  <c r="V207" i="5"/>
  <c r="Y207" i="5"/>
  <c r="S208" i="5"/>
  <c r="T208" i="5"/>
  <c r="R208" i="5" s="1"/>
  <c r="U208" i="5"/>
  <c r="V208" i="5"/>
  <c r="Y208" i="5"/>
  <c r="S209" i="5"/>
  <c r="T209" i="5"/>
  <c r="R209" i="5" s="1"/>
  <c r="U209" i="5"/>
  <c r="V209" i="5"/>
  <c r="Y209" i="5"/>
  <c r="S210" i="5"/>
  <c r="T210" i="5"/>
  <c r="R210" i="5" s="1"/>
  <c r="U210" i="5"/>
  <c r="V210" i="5"/>
  <c r="Y210" i="5"/>
  <c r="S214" i="5"/>
  <c r="T214" i="5"/>
  <c r="R214" i="5" s="1"/>
  <c r="U214" i="5"/>
  <c r="V214" i="5"/>
  <c r="Y214" i="5"/>
  <c r="S215" i="5"/>
  <c r="T215" i="5"/>
  <c r="R215" i="5" s="1"/>
  <c r="U215" i="5"/>
  <c r="V215" i="5"/>
  <c r="Y215" i="5"/>
  <c r="S216" i="5"/>
  <c r="T216" i="5"/>
  <c r="R216" i="5" s="1"/>
  <c r="U216" i="5"/>
  <c r="V216" i="5"/>
  <c r="Y216" i="5"/>
  <c r="S217" i="5"/>
  <c r="T217" i="5"/>
  <c r="R217" i="5" s="1"/>
  <c r="U217" i="5"/>
  <c r="V217" i="5"/>
  <c r="Y217" i="5"/>
  <c r="S218" i="5"/>
  <c r="T218" i="5"/>
  <c r="R218" i="5" s="1"/>
  <c r="U218" i="5"/>
  <c r="V218" i="5"/>
  <c r="Y218" i="5"/>
  <c r="S219" i="5"/>
  <c r="T219" i="5"/>
  <c r="R219" i="5" s="1"/>
  <c r="U219" i="5"/>
  <c r="V219" i="5"/>
  <c r="Y219" i="5"/>
  <c r="S223" i="5"/>
  <c r="T223" i="5"/>
  <c r="R223" i="5" s="1"/>
  <c r="U223" i="5"/>
  <c r="V223" i="5"/>
  <c r="Y223" i="5"/>
  <c r="S224" i="5"/>
  <c r="T224" i="5"/>
  <c r="R224" i="5" s="1"/>
  <c r="U224" i="5"/>
  <c r="V224" i="5"/>
  <c r="Y224" i="5"/>
  <c r="S225" i="5"/>
  <c r="T225" i="5"/>
  <c r="R225" i="5" s="1"/>
  <c r="U225" i="5"/>
  <c r="V225" i="5"/>
  <c r="Y225" i="5"/>
  <c r="S226" i="5"/>
  <c r="T226" i="5"/>
  <c r="R226" i="5" s="1"/>
  <c r="U226" i="5"/>
  <c r="V226" i="5"/>
  <c r="Y226" i="5"/>
  <c r="S227" i="5"/>
  <c r="T227" i="5"/>
  <c r="R227" i="5" s="1"/>
  <c r="U227" i="5"/>
  <c r="V227" i="5"/>
  <c r="Y227" i="5"/>
  <c r="S228" i="5"/>
  <c r="T228" i="5"/>
  <c r="R228" i="5" s="1"/>
  <c r="U228" i="5"/>
  <c r="V228" i="5"/>
  <c r="Y228" i="5"/>
  <c r="S232" i="5"/>
  <c r="T232" i="5"/>
  <c r="R232" i="5" s="1"/>
  <c r="U232" i="5"/>
  <c r="V232" i="5"/>
  <c r="Y232" i="5"/>
  <c r="S233" i="5"/>
  <c r="T233" i="5"/>
  <c r="R233" i="5" s="1"/>
  <c r="U233" i="5"/>
  <c r="V233" i="5"/>
  <c r="Y233" i="5"/>
  <c r="S234" i="5"/>
  <c r="T234" i="5"/>
  <c r="R234" i="5" s="1"/>
  <c r="U234" i="5"/>
  <c r="V234" i="5"/>
  <c r="Y234" i="5"/>
  <c r="S229" i="5"/>
  <c r="T229" i="5"/>
  <c r="R229" i="5" s="1"/>
  <c r="U229" i="5"/>
  <c r="V229" i="5"/>
  <c r="Y229" i="5"/>
  <c r="S230" i="5"/>
  <c r="T230" i="5"/>
  <c r="R230" i="5" s="1"/>
  <c r="U230" i="5"/>
  <c r="V230" i="5"/>
  <c r="Y230" i="5"/>
  <c r="S231" i="5"/>
  <c r="T231" i="5"/>
  <c r="R231" i="5" s="1"/>
  <c r="U231" i="5"/>
  <c r="V231" i="5"/>
  <c r="Y231" i="5"/>
  <c r="S238" i="5"/>
  <c r="T238" i="5"/>
  <c r="R238" i="5" s="1"/>
  <c r="U238" i="5"/>
  <c r="V238" i="5"/>
  <c r="Y238" i="5"/>
  <c r="S239" i="5"/>
  <c r="T239" i="5"/>
  <c r="R239" i="5" s="1"/>
  <c r="U239" i="5"/>
  <c r="V239" i="5"/>
  <c r="Y239" i="5"/>
  <c r="S240" i="5"/>
  <c r="T240" i="5"/>
  <c r="R240" i="5" s="1"/>
  <c r="U240" i="5"/>
  <c r="V240" i="5"/>
  <c r="Y240" i="5"/>
  <c r="S241" i="5"/>
  <c r="T241" i="5"/>
  <c r="R241" i="5" s="1"/>
  <c r="U241" i="5"/>
  <c r="V241" i="5"/>
  <c r="Y241" i="5"/>
  <c r="S242" i="5"/>
  <c r="T242" i="5"/>
  <c r="R242" i="5" s="1"/>
  <c r="U242" i="5"/>
  <c r="V242" i="5"/>
  <c r="Y242" i="5"/>
  <c r="S243" i="5"/>
  <c r="T243" i="5"/>
  <c r="R243" i="5" s="1"/>
  <c r="U243" i="5"/>
  <c r="V243" i="5"/>
  <c r="Y243" i="5"/>
  <c r="S247" i="5"/>
  <c r="T247" i="5"/>
  <c r="R247" i="5" s="1"/>
  <c r="U247" i="5"/>
  <c r="V247" i="5"/>
  <c r="Y247" i="5"/>
  <c r="S248" i="5"/>
  <c r="T248" i="5"/>
  <c r="R248" i="5" s="1"/>
  <c r="U248" i="5"/>
  <c r="V248" i="5"/>
  <c r="Y248" i="5"/>
  <c r="S249" i="5"/>
  <c r="T249" i="5"/>
  <c r="R249" i="5" s="1"/>
  <c r="U249" i="5"/>
  <c r="V249" i="5"/>
  <c r="Y249" i="5"/>
  <c r="S250" i="5"/>
  <c r="T250" i="5"/>
  <c r="R250" i="5" s="1"/>
  <c r="U250" i="5"/>
  <c r="V250" i="5"/>
  <c r="Y250" i="5"/>
  <c r="S251" i="5"/>
  <c r="T251" i="5"/>
  <c r="R251" i="5" s="1"/>
  <c r="U251" i="5"/>
  <c r="V251" i="5"/>
  <c r="Y251" i="5"/>
  <c r="S252" i="5"/>
  <c r="T252" i="5"/>
  <c r="R252" i="5" s="1"/>
  <c r="U252" i="5"/>
  <c r="V252" i="5"/>
  <c r="Y252" i="5"/>
  <c r="S256" i="5"/>
  <c r="T256" i="5"/>
  <c r="R256" i="5" s="1"/>
  <c r="U256" i="5"/>
  <c r="V256" i="5"/>
  <c r="Y256" i="5"/>
  <c r="S257" i="5"/>
  <c r="T257" i="5"/>
  <c r="R257" i="5" s="1"/>
  <c r="U257" i="5"/>
  <c r="V257" i="5"/>
  <c r="Y257" i="5"/>
  <c r="S258" i="5"/>
  <c r="T258" i="5"/>
  <c r="R258" i="5" s="1"/>
  <c r="U258" i="5"/>
  <c r="V258" i="5"/>
  <c r="Y258" i="5"/>
  <c r="S259" i="5"/>
  <c r="T259" i="5"/>
  <c r="R259" i="5" s="1"/>
  <c r="U259" i="5"/>
  <c r="V259" i="5"/>
  <c r="Y259" i="5"/>
  <c r="S260" i="5"/>
  <c r="T260" i="5"/>
  <c r="R260" i="5" s="1"/>
  <c r="U260" i="5"/>
  <c r="V260" i="5"/>
  <c r="Y260" i="5"/>
  <c r="S261" i="5"/>
  <c r="T261" i="5"/>
  <c r="R261" i="5" s="1"/>
  <c r="U261" i="5"/>
  <c r="V261" i="5"/>
  <c r="Y261" i="5"/>
  <c r="S265" i="5"/>
  <c r="T265" i="5"/>
  <c r="R265" i="5" s="1"/>
  <c r="U265" i="5"/>
  <c r="V265" i="5"/>
  <c r="Y265" i="5"/>
  <c r="S266" i="5"/>
  <c r="T266" i="5"/>
  <c r="R266" i="5" s="1"/>
  <c r="U266" i="5"/>
  <c r="V266" i="5"/>
  <c r="Y266" i="5"/>
  <c r="S267" i="5"/>
  <c r="T267" i="5"/>
  <c r="R267" i="5" s="1"/>
  <c r="U267" i="5"/>
  <c r="V267" i="5"/>
  <c r="Y267" i="5"/>
  <c r="S262" i="5"/>
  <c r="T262" i="5"/>
  <c r="R262" i="5" s="1"/>
  <c r="U262" i="5"/>
  <c r="V262" i="5"/>
  <c r="Y262" i="5"/>
  <c r="S263" i="5"/>
  <c r="T263" i="5"/>
  <c r="R263" i="5" s="1"/>
  <c r="U263" i="5"/>
  <c r="V263" i="5"/>
  <c r="Y263" i="5"/>
  <c r="S264" i="5"/>
  <c r="T264" i="5"/>
  <c r="R264" i="5" s="1"/>
  <c r="U264" i="5"/>
  <c r="V264" i="5"/>
  <c r="Y264" i="5"/>
  <c r="S271" i="5"/>
  <c r="T271" i="5"/>
  <c r="R271" i="5" s="1"/>
  <c r="U271" i="5"/>
  <c r="V271" i="5"/>
  <c r="Y271" i="5"/>
  <c r="S272" i="5"/>
  <c r="T272" i="5"/>
  <c r="R272" i="5" s="1"/>
  <c r="U272" i="5"/>
  <c r="V272" i="5"/>
  <c r="Y272" i="5"/>
  <c r="S273" i="5"/>
  <c r="T273" i="5"/>
  <c r="R273" i="5" s="1"/>
  <c r="U273" i="5"/>
  <c r="V273" i="5"/>
  <c r="Y273" i="5"/>
  <c r="S274" i="5"/>
  <c r="T274" i="5"/>
  <c r="R274" i="5" s="1"/>
  <c r="U274" i="5"/>
  <c r="V274" i="5"/>
  <c r="Y274" i="5"/>
  <c r="S275" i="5"/>
  <c r="T275" i="5"/>
  <c r="R275" i="5" s="1"/>
  <c r="U275" i="5"/>
  <c r="V275" i="5"/>
  <c r="Y275" i="5"/>
  <c r="S276" i="5"/>
  <c r="T276" i="5"/>
  <c r="R276" i="5" s="1"/>
  <c r="U276" i="5"/>
  <c r="V276" i="5"/>
  <c r="Y276" i="5"/>
  <c r="S280" i="5"/>
  <c r="T280" i="5"/>
  <c r="R280" i="5" s="1"/>
  <c r="U280" i="5"/>
  <c r="V280" i="5"/>
  <c r="Y280" i="5"/>
  <c r="S281" i="5"/>
  <c r="T281" i="5"/>
  <c r="R281" i="5" s="1"/>
  <c r="U281" i="5"/>
  <c r="V281" i="5"/>
  <c r="Y281" i="5"/>
  <c r="S282" i="5"/>
  <c r="T282" i="5"/>
  <c r="R282" i="5" s="1"/>
  <c r="U282" i="5"/>
  <c r="V282" i="5"/>
  <c r="Y282" i="5"/>
  <c r="S283" i="5"/>
  <c r="T283" i="5"/>
  <c r="R283" i="5" s="1"/>
  <c r="U283" i="5"/>
  <c r="V283" i="5"/>
  <c r="Y283" i="5"/>
  <c r="S284" i="5"/>
  <c r="T284" i="5"/>
  <c r="R284" i="5" s="1"/>
  <c r="U284" i="5"/>
  <c r="V284" i="5"/>
  <c r="Y284" i="5"/>
  <c r="S285" i="5"/>
  <c r="T285" i="5"/>
  <c r="R285" i="5" s="1"/>
  <c r="U285" i="5"/>
  <c r="V285" i="5"/>
  <c r="Y285" i="5"/>
  <c r="S289" i="5"/>
  <c r="T289" i="5"/>
  <c r="R289" i="5" s="1"/>
  <c r="U289" i="5"/>
  <c r="V289" i="5"/>
  <c r="Y289" i="5"/>
  <c r="S290" i="5"/>
  <c r="T290" i="5"/>
  <c r="R290" i="5" s="1"/>
  <c r="U290" i="5"/>
  <c r="V290" i="5"/>
  <c r="Y290" i="5"/>
  <c r="S291" i="5"/>
  <c r="T291" i="5"/>
  <c r="R291" i="5" s="1"/>
  <c r="U291" i="5"/>
  <c r="V291" i="5"/>
  <c r="Y291" i="5"/>
  <c r="S292" i="5"/>
  <c r="T292" i="5"/>
  <c r="R292" i="5" s="1"/>
  <c r="U292" i="5"/>
  <c r="V292" i="5"/>
  <c r="Y292" i="5"/>
  <c r="S293" i="5"/>
  <c r="T293" i="5"/>
  <c r="R293" i="5" s="1"/>
  <c r="U293" i="5"/>
  <c r="V293" i="5"/>
  <c r="Y293" i="5"/>
  <c r="S294" i="5"/>
  <c r="T294" i="5"/>
  <c r="R294" i="5" s="1"/>
  <c r="U294" i="5"/>
  <c r="V294" i="5"/>
  <c r="Y294" i="5"/>
  <c r="S295" i="5"/>
  <c r="T295" i="5"/>
  <c r="R295" i="5" s="1"/>
  <c r="U295" i="5"/>
  <c r="V295" i="5"/>
  <c r="Y295" i="5"/>
  <c r="S296" i="5"/>
  <c r="T296" i="5"/>
  <c r="R296" i="5" s="1"/>
  <c r="U296" i="5"/>
  <c r="V296" i="5"/>
  <c r="Y296" i="5"/>
  <c r="S297" i="5"/>
  <c r="T297" i="5"/>
  <c r="R297" i="5" s="1"/>
  <c r="U297" i="5"/>
  <c r="V297" i="5"/>
  <c r="Y297" i="5"/>
  <c r="S298" i="5"/>
  <c r="T298" i="5"/>
  <c r="R298" i="5" s="1"/>
  <c r="U298" i="5"/>
  <c r="V298" i="5"/>
  <c r="Y298" i="5"/>
  <c r="S299" i="5"/>
  <c r="T299" i="5"/>
  <c r="R299" i="5" s="1"/>
  <c r="U299" i="5"/>
  <c r="V299" i="5"/>
  <c r="Y299" i="5"/>
  <c r="S300" i="5"/>
  <c r="T300" i="5"/>
  <c r="R300" i="5" s="1"/>
  <c r="U300" i="5"/>
  <c r="V300" i="5"/>
  <c r="Y300" i="5"/>
  <c r="S301" i="5"/>
  <c r="T301" i="5"/>
  <c r="R301" i="5" s="1"/>
  <c r="U301" i="5"/>
  <c r="V301" i="5"/>
  <c r="Y301" i="5"/>
  <c r="S302" i="5"/>
  <c r="T302" i="5"/>
  <c r="R302" i="5" s="1"/>
  <c r="U302" i="5"/>
  <c r="V302" i="5"/>
  <c r="Y302" i="5"/>
  <c r="S303" i="5"/>
  <c r="T303" i="5"/>
  <c r="R303" i="5" s="1"/>
  <c r="U303" i="5"/>
  <c r="V303" i="5"/>
  <c r="Y303" i="5"/>
  <c r="S307" i="5"/>
  <c r="T307" i="5"/>
  <c r="R307" i="5" s="1"/>
  <c r="U307" i="5"/>
  <c r="V307" i="5"/>
  <c r="Y307" i="5"/>
  <c r="S308" i="5"/>
  <c r="T308" i="5"/>
  <c r="R308" i="5" s="1"/>
  <c r="U308" i="5"/>
  <c r="V308" i="5"/>
  <c r="Y308" i="5"/>
  <c r="S309" i="5"/>
  <c r="T309" i="5"/>
  <c r="R309" i="5" s="1"/>
  <c r="U309" i="5"/>
  <c r="V309" i="5"/>
  <c r="Y309" i="5"/>
  <c r="S304" i="5"/>
  <c r="T304" i="5"/>
  <c r="R304" i="5" s="1"/>
  <c r="U304" i="5"/>
  <c r="V304" i="5"/>
  <c r="Y304" i="5"/>
  <c r="S305" i="5"/>
  <c r="T305" i="5"/>
  <c r="R305" i="5" s="1"/>
  <c r="U305" i="5"/>
  <c r="V305" i="5"/>
  <c r="Y305" i="5"/>
  <c r="S306" i="5"/>
  <c r="T306" i="5"/>
  <c r="R306" i="5" s="1"/>
  <c r="U306" i="5"/>
  <c r="V306" i="5"/>
  <c r="Y306" i="5"/>
  <c r="S313" i="5"/>
  <c r="T313" i="5"/>
  <c r="R313" i="5" s="1"/>
  <c r="U313" i="5"/>
  <c r="V313" i="5"/>
  <c r="Y313" i="5"/>
  <c r="S314" i="5"/>
  <c r="T314" i="5"/>
  <c r="R314" i="5" s="1"/>
  <c r="U314" i="5"/>
  <c r="V314" i="5"/>
  <c r="Y314" i="5"/>
  <c r="S315" i="5"/>
  <c r="T315" i="5"/>
  <c r="R315" i="5" s="1"/>
  <c r="U315" i="5"/>
  <c r="V315" i="5"/>
  <c r="Y315" i="5"/>
  <c r="S316" i="5"/>
  <c r="T316" i="5"/>
  <c r="R316" i="5" s="1"/>
  <c r="U316" i="5"/>
  <c r="V316" i="5"/>
  <c r="Y316" i="5"/>
  <c r="S317" i="5"/>
  <c r="T317" i="5"/>
  <c r="R317" i="5" s="1"/>
  <c r="U317" i="5"/>
  <c r="V317" i="5"/>
  <c r="Y317" i="5"/>
  <c r="S318" i="5"/>
  <c r="T318" i="5"/>
  <c r="R318" i="5" s="1"/>
  <c r="U318" i="5"/>
  <c r="V318" i="5"/>
  <c r="Y318" i="5"/>
  <c r="S322" i="5"/>
  <c r="T322" i="5"/>
  <c r="R322" i="5" s="1"/>
  <c r="U322" i="5"/>
  <c r="V322" i="5"/>
  <c r="Y322" i="5"/>
  <c r="S323" i="5"/>
  <c r="T323" i="5"/>
  <c r="R323" i="5" s="1"/>
  <c r="U323" i="5"/>
  <c r="V323" i="5"/>
  <c r="Y323" i="5"/>
  <c r="S324" i="5"/>
  <c r="T324" i="5"/>
  <c r="R324" i="5" s="1"/>
  <c r="U324" i="5"/>
  <c r="V324" i="5"/>
  <c r="Y324" i="5"/>
  <c r="S325" i="5"/>
  <c r="T325" i="5"/>
  <c r="R325" i="5" s="1"/>
  <c r="U325" i="5"/>
  <c r="V325" i="5"/>
  <c r="Y325" i="5"/>
  <c r="S326" i="5"/>
  <c r="T326" i="5"/>
  <c r="R326" i="5" s="1"/>
  <c r="U326" i="5"/>
  <c r="V326" i="5"/>
  <c r="Y326" i="5"/>
  <c r="S327" i="5"/>
  <c r="T327" i="5"/>
  <c r="R327" i="5" s="1"/>
  <c r="U327" i="5"/>
  <c r="V327" i="5"/>
  <c r="Y327" i="5"/>
  <c r="S331" i="5"/>
  <c r="T331" i="5"/>
  <c r="R331" i="5" s="1"/>
  <c r="U331" i="5"/>
  <c r="V331" i="5"/>
  <c r="Y331" i="5"/>
  <c r="S332" i="5"/>
  <c r="T332" i="5"/>
  <c r="R332" i="5" s="1"/>
  <c r="U332" i="5"/>
  <c r="V332" i="5"/>
  <c r="Y332" i="5"/>
  <c r="S333" i="5"/>
  <c r="T333" i="5"/>
  <c r="R333" i="5" s="1"/>
  <c r="U333" i="5"/>
  <c r="V333" i="5"/>
  <c r="Y333" i="5"/>
  <c r="S334" i="5"/>
  <c r="T334" i="5"/>
  <c r="R334" i="5" s="1"/>
  <c r="U334" i="5"/>
  <c r="V334" i="5"/>
  <c r="Y334" i="5"/>
  <c r="S335" i="5"/>
  <c r="T335" i="5"/>
  <c r="R335" i="5" s="1"/>
  <c r="U335" i="5"/>
  <c r="V335" i="5"/>
  <c r="Y335" i="5"/>
  <c r="S336" i="5"/>
  <c r="T336" i="5"/>
  <c r="R336" i="5" s="1"/>
  <c r="U336" i="5"/>
  <c r="V336" i="5"/>
  <c r="Y336" i="5"/>
  <c r="S340" i="5"/>
  <c r="T340" i="5"/>
  <c r="R340" i="5" s="1"/>
  <c r="U340" i="5"/>
  <c r="V340" i="5"/>
  <c r="Y340" i="5"/>
  <c r="S341" i="5"/>
  <c r="T341" i="5"/>
  <c r="R341" i="5" s="1"/>
  <c r="U341" i="5"/>
  <c r="V341" i="5"/>
  <c r="Y341" i="5"/>
  <c r="S342" i="5"/>
  <c r="T342" i="5"/>
  <c r="R342" i="5" s="1"/>
  <c r="U342" i="5"/>
  <c r="V342" i="5"/>
  <c r="Y342" i="5"/>
  <c r="S337" i="5"/>
  <c r="T337" i="5"/>
  <c r="R337" i="5" s="1"/>
  <c r="U337" i="5"/>
  <c r="V337" i="5"/>
  <c r="Y337" i="5"/>
  <c r="S338" i="5"/>
  <c r="T338" i="5"/>
  <c r="R338" i="5" s="1"/>
  <c r="U338" i="5"/>
  <c r="V338" i="5"/>
  <c r="Y338" i="5"/>
  <c r="S339" i="5"/>
  <c r="T339" i="5"/>
  <c r="R339" i="5" s="1"/>
  <c r="U339" i="5"/>
  <c r="V339" i="5"/>
  <c r="Y339" i="5"/>
  <c r="S346" i="5"/>
  <c r="T346" i="5"/>
  <c r="R346" i="5" s="1"/>
  <c r="U346" i="5"/>
  <c r="V346" i="5"/>
  <c r="Y346" i="5"/>
  <c r="S347" i="5"/>
  <c r="T347" i="5"/>
  <c r="R347" i="5" s="1"/>
  <c r="U347" i="5"/>
  <c r="V347" i="5"/>
  <c r="Y347" i="5"/>
  <c r="S348" i="5"/>
  <c r="T348" i="5"/>
  <c r="R348" i="5" s="1"/>
  <c r="U348" i="5"/>
  <c r="V348" i="5"/>
  <c r="Y348" i="5"/>
  <c r="S349" i="5"/>
  <c r="T349" i="5"/>
  <c r="R349" i="5" s="1"/>
  <c r="U349" i="5"/>
  <c r="V349" i="5"/>
  <c r="Y349" i="5"/>
  <c r="S350" i="5"/>
  <c r="T350" i="5"/>
  <c r="R350" i="5" s="1"/>
  <c r="U350" i="5"/>
  <c r="V350" i="5"/>
  <c r="Y350" i="5"/>
  <c r="S351" i="5"/>
  <c r="T351" i="5"/>
  <c r="R351" i="5" s="1"/>
  <c r="U351" i="5"/>
  <c r="V351" i="5"/>
  <c r="Y351" i="5"/>
  <c r="S355" i="5"/>
  <c r="T355" i="5"/>
  <c r="R355" i="5" s="1"/>
  <c r="U355" i="5"/>
  <c r="V355" i="5"/>
  <c r="Y355" i="5"/>
  <c r="S356" i="5"/>
  <c r="T356" i="5"/>
  <c r="R356" i="5" s="1"/>
  <c r="U356" i="5"/>
  <c r="V356" i="5"/>
  <c r="Y356" i="5"/>
  <c r="S357" i="5"/>
  <c r="T357" i="5"/>
  <c r="R357" i="5" s="1"/>
  <c r="U357" i="5"/>
  <c r="V357" i="5"/>
  <c r="Y357" i="5"/>
  <c r="S358" i="5"/>
  <c r="T358" i="5"/>
  <c r="R358" i="5" s="1"/>
  <c r="U358" i="5"/>
  <c r="V358" i="5"/>
  <c r="Y358" i="5"/>
  <c r="S359" i="5"/>
  <c r="T359" i="5"/>
  <c r="R359" i="5" s="1"/>
  <c r="U359" i="5"/>
  <c r="V359" i="5"/>
  <c r="Y359" i="5"/>
  <c r="S360" i="5"/>
  <c r="T360" i="5"/>
  <c r="R360" i="5" s="1"/>
  <c r="U360" i="5"/>
  <c r="V360" i="5"/>
  <c r="Y360" i="5"/>
  <c r="S364" i="5"/>
  <c r="T364" i="5"/>
  <c r="R364" i="5" s="1"/>
  <c r="U364" i="5"/>
  <c r="V364" i="5"/>
  <c r="Y364" i="5"/>
  <c r="S365" i="5"/>
  <c r="T365" i="5"/>
  <c r="R365" i="5" s="1"/>
  <c r="U365" i="5"/>
  <c r="V365" i="5"/>
  <c r="Y365" i="5"/>
  <c r="S366" i="5"/>
  <c r="T366" i="5"/>
  <c r="R366" i="5" s="1"/>
  <c r="U366" i="5"/>
  <c r="V366" i="5"/>
  <c r="Y366" i="5"/>
  <c r="S367" i="5"/>
  <c r="T367" i="5"/>
  <c r="R367" i="5" s="1"/>
  <c r="U367" i="5"/>
  <c r="V367" i="5"/>
  <c r="Y367" i="5"/>
  <c r="S368" i="5"/>
  <c r="T368" i="5"/>
  <c r="R368" i="5" s="1"/>
  <c r="U368" i="5"/>
  <c r="V368" i="5"/>
  <c r="Y368" i="5"/>
  <c r="S369" i="5"/>
  <c r="T369" i="5"/>
  <c r="R369" i="5" s="1"/>
  <c r="U369" i="5"/>
  <c r="V369" i="5"/>
  <c r="Y369" i="5"/>
  <c r="S373" i="5"/>
  <c r="T373" i="5"/>
  <c r="R373" i="5" s="1"/>
  <c r="U373" i="5"/>
  <c r="V373" i="5"/>
  <c r="Y373" i="5"/>
  <c r="S374" i="5"/>
  <c r="T374" i="5"/>
  <c r="R374" i="5" s="1"/>
  <c r="U374" i="5"/>
  <c r="V374" i="5"/>
  <c r="Y374" i="5"/>
  <c r="S375" i="5"/>
  <c r="T375" i="5"/>
  <c r="R375" i="5" s="1"/>
  <c r="U375" i="5"/>
  <c r="V375" i="5"/>
  <c r="Y375" i="5"/>
  <c r="S370" i="5"/>
  <c r="T370" i="5"/>
  <c r="R370" i="5" s="1"/>
  <c r="U370" i="5"/>
  <c r="V370" i="5"/>
  <c r="Y370" i="5"/>
  <c r="S371" i="5"/>
  <c r="T371" i="5"/>
  <c r="R371" i="5" s="1"/>
  <c r="U371" i="5"/>
  <c r="V371" i="5"/>
  <c r="Y371" i="5"/>
  <c r="S372" i="5"/>
  <c r="T372" i="5"/>
  <c r="R372" i="5" s="1"/>
  <c r="U372" i="5"/>
  <c r="V372" i="5"/>
  <c r="Y372" i="5"/>
  <c r="S379" i="5"/>
  <c r="T379" i="5"/>
  <c r="R379" i="5" s="1"/>
  <c r="U379" i="5"/>
  <c r="V379" i="5"/>
  <c r="Y379" i="5"/>
  <c r="S380" i="5"/>
  <c r="T380" i="5"/>
  <c r="R380" i="5" s="1"/>
  <c r="U380" i="5"/>
  <c r="V380" i="5"/>
  <c r="Y380" i="5"/>
  <c r="S381" i="5"/>
  <c r="T381" i="5"/>
  <c r="R381" i="5" s="1"/>
  <c r="U381" i="5"/>
  <c r="V381" i="5"/>
  <c r="Y381" i="5"/>
  <c r="S382" i="5"/>
  <c r="T382" i="5"/>
  <c r="R382" i="5" s="1"/>
  <c r="U382" i="5"/>
  <c r="V382" i="5"/>
  <c r="Y382" i="5"/>
  <c r="S383" i="5"/>
  <c r="T383" i="5"/>
  <c r="R383" i="5" s="1"/>
  <c r="U383" i="5"/>
  <c r="V383" i="5"/>
  <c r="Y383" i="5"/>
  <c r="S384" i="5"/>
  <c r="T384" i="5"/>
  <c r="R384" i="5" s="1"/>
  <c r="U384" i="5"/>
  <c r="V384" i="5"/>
  <c r="Y384" i="5"/>
  <c r="S388" i="5"/>
  <c r="T388" i="5"/>
  <c r="R388" i="5" s="1"/>
  <c r="U388" i="5"/>
  <c r="V388" i="5"/>
  <c r="Y388" i="5"/>
  <c r="S389" i="5"/>
  <c r="T389" i="5"/>
  <c r="R389" i="5" s="1"/>
  <c r="U389" i="5"/>
  <c r="V389" i="5"/>
  <c r="Y389" i="5"/>
  <c r="S390" i="5"/>
  <c r="T390" i="5"/>
  <c r="R390" i="5" s="1"/>
  <c r="U390" i="5"/>
  <c r="V390" i="5"/>
  <c r="Y390" i="5"/>
  <c r="S391" i="5"/>
  <c r="T391" i="5"/>
  <c r="R391" i="5" s="1"/>
  <c r="U391" i="5"/>
  <c r="V391" i="5"/>
  <c r="Y391" i="5"/>
  <c r="S392" i="5"/>
  <c r="T392" i="5"/>
  <c r="R392" i="5" s="1"/>
  <c r="U392" i="5"/>
  <c r="V392" i="5"/>
  <c r="Y392" i="5"/>
  <c r="S393" i="5"/>
  <c r="T393" i="5"/>
  <c r="R393" i="5" s="1"/>
  <c r="U393" i="5"/>
  <c r="V393" i="5"/>
  <c r="Y393" i="5"/>
  <c r="S397" i="5"/>
  <c r="T397" i="5"/>
  <c r="R397" i="5" s="1"/>
  <c r="U397" i="5"/>
  <c r="V397" i="5"/>
  <c r="Y397" i="5"/>
  <c r="S398" i="5"/>
  <c r="T398" i="5"/>
  <c r="R398" i="5" s="1"/>
  <c r="U398" i="5"/>
  <c r="V398" i="5"/>
  <c r="Y398" i="5"/>
  <c r="S399" i="5"/>
  <c r="T399" i="5"/>
  <c r="R399" i="5" s="1"/>
  <c r="U399" i="5"/>
  <c r="V399" i="5"/>
  <c r="Y399" i="5"/>
  <c r="S400" i="5"/>
  <c r="T400" i="5"/>
  <c r="R400" i="5" s="1"/>
  <c r="U400" i="5"/>
  <c r="V400" i="5"/>
  <c r="Y400" i="5"/>
  <c r="S401" i="5"/>
  <c r="T401" i="5"/>
  <c r="R401" i="5" s="1"/>
  <c r="U401" i="5"/>
  <c r="V401" i="5"/>
  <c r="Y401" i="5"/>
  <c r="S402" i="5"/>
  <c r="T402" i="5"/>
  <c r="R402" i="5" s="1"/>
  <c r="U402" i="5"/>
  <c r="V402" i="5"/>
  <c r="Y402" i="5"/>
  <c r="S11" i="5"/>
  <c r="T11" i="5"/>
  <c r="R11" i="5" s="1"/>
  <c r="U11" i="5"/>
  <c r="V11" i="5"/>
  <c r="Y11" i="5"/>
  <c r="S12" i="5"/>
  <c r="T12" i="5"/>
  <c r="R12" i="5" s="1"/>
  <c r="U12" i="5"/>
  <c r="V12" i="5"/>
  <c r="Y12" i="5"/>
  <c r="S7" i="5"/>
  <c r="T7" i="5"/>
  <c r="R7" i="5" s="1"/>
  <c r="U7" i="5"/>
  <c r="V7" i="5"/>
  <c r="Y7" i="5"/>
  <c r="S8" i="5"/>
  <c r="T8" i="5"/>
  <c r="R8" i="5" s="1"/>
  <c r="U8" i="5"/>
  <c r="V8" i="5"/>
  <c r="Y8" i="5"/>
  <c r="S9" i="5"/>
  <c r="T9" i="5"/>
  <c r="R9" i="5" s="1"/>
  <c r="U9" i="5"/>
  <c r="V9" i="5"/>
  <c r="Y9" i="5"/>
  <c r="S13" i="5"/>
  <c r="T13" i="5"/>
  <c r="R13" i="5" s="1"/>
  <c r="U13" i="5"/>
  <c r="V13" i="5"/>
  <c r="Y13" i="5"/>
  <c r="S14" i="5"/>
  <c r="T14" i="5"/>
  <c r="R14" i="5" s="1"/>
  <c r="U14" i="5"/>
  <c r="V14" i="5"/>
  <c r="Y14" i="5"/>
  <c r="S15" i="5"/>
  <c r="T15" i="5"/>
  <c r="R15" i="5" s="1"/>
  <c r="U15" i="5"/>
  <c r="V15" i="5"/>
  <c r="Y15" i="5"/>
  <c r="S19" i="5"/>
  <c r="T19" i="5"/>
  <c r="R19" i="5" s="1"/>
  <c r="U19" i="5"/>
  <c r="V19" i="5"/>
  <c r="Y19" i="5"/>
  <c r="S20" i="5"/>
  <c r="T20" i="5"/>
  <c r="R20" i="5" s="1"/>
  <c r="U20" i="5"/>
  <c r="V20" i="5"/>
  <c r="Y20" i="5"/>
  <c r="S21" i="5"/>
  <c r="T21" i="5"/>
  <c r="R21" i="5" s="1"/>
  <c r="U21" i="5"/>
  <c r="V21" i="5"/>
  <c r="Y21" i="5"/>
  <c r="S22" i="5"/>
  <c r="T22" i="5"/>
  <c r="R22" i="5" s="1"/>
  <c r="U22" i="5"/>
  <c r="V22" i="5"/>
  <c r="Y22" i="5"/>
  <c r="S23" i="5"/>
  <c r="T23" i="5"/>
  <c r="R23" i="5" s="1"/>
  <c r="U23" i="5"/>
  <c r="V23" i="5"/>
  <c r="Y23" i="5"/>
  <c r="S24" i="5"/>
  <c r="T24" i="5"/>
  <c r="R24" i="5" s="1"/>
  <c r="U24" i="5"/>
  <c r="V24" i="5"/>
  <c r="Y24" i="5"/>
  <c r="S25" i="5"/>
  <c r="T25" i="5"/>
  <c r="R25" i="5" s="1"/>
  <c r="U25" i="5"/>
  <c r="V25" i="5"/>
  <c r="Y25" i="5"/>
  <c r="S26" i="5"/>
  <c r="T26" i="5"/>
  <c r="R26" i="5" s="1"/>
  <c r="U26" i="5"/>
  <c r="V26" i="5"/>
  <c r="Y26" i="5"/>
  <c r="S27" i="5"/>
  <c r="T27" i="5"/>
  <c r="R27" i="5" s="1"/>
  <c r="U27" i="5"/>
  <c r="V27" i="5"/>
  <c r="Y27" i="5"/>
  <c r="S31" i="5"/>
  <c r="T31" i="5"/>
  <c r="R31" i="5" s="1"/>
  <c r="U31" i="5"/>
  <c r="V31" i="5"/>
  <c r="Y31" i="5"/>
  <c r="S32" i="5"/>
  <c r="T32" i="5"/>
  <c r="R32" i="5" s="1"/>
  <c r="U32" i="5"/>
  <c r="V32" i="5"/>
  <c r="Y32" i="5"/>
  <c r="S33" i="5"/>
  <c r="T33" i="5"/>
  <c r="R33" i="5" s="1"/>
  <c r="U33" i="5"/>
  <c r="V33" i="5"/>
  <c r="Y33" i="5"/>
  <c r="S34" i="5"/>
  <c r="T34" i="5"/>
  <c r="R34" i="5" s="1"/>
  <c r="U34" i="5"/>
  <c r="V34" i="5"/>
  <c r="Y34" i="5"/>
  <c r="S35" i="5"/>
  <c r="T35" i="5"/>
  <c r="R35" i="5" s="1"/>
  <c r="U35" i="5"/>
  <c r="V35" i="5"/>
  <c r="Y35" i="5"/>
  <c r="S36" i="5"/>
  <c r="T36" i="5"/>
  <c r="R36" i="5" s="1"/>
  <c r="U36" i="5"/>
  <c r="V36" i="5"/>
  <c r="Y36" i="5"/>
  <c r="S37" i="5"/>
  <c r="T37" i="5"/>
  <c r="R37" i="5" s="1"/>
  <c r="U37" i="5"/>
  <c r="V37" i="5"/>
  <c r="Y37" i="5"/>
  <c r="S38" i="5"/>
  <c r="T38" i="5"/>
  <c r="R38" i="5" s="1"/>
  <c r="U38" i="5"/>
  <c r="V38" i="5"/>
  <c r="Y38" i="5"/>
  <c r="S39" i="5"/>
  <c r="T39" i="5"/>
  <c r="R39" i="5" s="1"/>
  <c r="U39" i="5"/>
  <c r="V39" i="5"/>
  <c r="Y39" i="5"/>
  <c r="S43" i="5"/>
  <c r="T43" i="5"/>
  <c r="R43" i="5" s="1"/>
  <c r="U43" i="5"/>
  <c r="V43" i="5"/>
  <c r="Y43" i="5"/>
  <c r="Y10" i="5"/>
  <c r="V10" i="5"/>
  <c r="U10" i="5"/>
  <c r="T10" i="5"/>
  <c r="R10" i="5" s="1"/>
  <c r="S10" i="5"/>
  <c r="X95" i="1"/>
  <c r="U95" i="1"/>
  <c r="T95" i="1"/>
  <c r="S95" i="1"/>
  <c r="Q95" i="1" s="1"/>
  <c r="R95" i="1"/>
  <c r="R9" i="2"/>
  <c r="S9" i="2"/>
  <c r="Q9" i="2" s="1"/>
  <c r="T9" i="2"/>
  <c r="U9" i="2"/>
  <c r="W9" i="2"/>
  <c r="X9" i="2"/>
  <c r="R13" i="2"/>
  <c r="S13" i="2"/>
  <c r="Q13" i="2" s="1"/>
  <c r="T13" i="2"/>
  <c r="U13" i="2"/>
  <c r="W13" i="2"/>
  <c r="X13" i="2"/>
  <c r="R14" i="2"/>
  <c r="S14" i="2"/>
  <c r="Q14" i="2" s="1"/>
  <c r="T14" i="2"/>
  <c r="U14" i="2"/>
  <c r="W14" i="2"/>
  <c r="X14" i="2"/>
  <c r="R15" i="2"/>
  <c r="S15" i="2"/>
  <c r="Q15" i="2" s="1"/>
  <c r="T15" i="2"/>
  <c r="U15" i="2"/>
  <c r="W15" i="2"/>
  <c r="X15" i="2"/>
  <c r="R19" i="2"/>
  <c r="S19" i="2"/>
  <c r="Q19" i="2" s="1"/>
  <c r="T19" i="2"/>
  <c r="U19" i="2"/>
  <c r="W19" i="2"/>
  <c r="X19" i="2"/>
  <c r="R87" i="2"/>
  <c r="S87" i="2"/>
  <c r="Q87" i="2" s="1"/>
  <c r="T87" i="2"/>
  <c r="U87" i="2"/>
  <c r="W87" i="2"/>
  <c r="X87" i="2"/>
  <c r="R21" i="2"/>
  <c r="S21" i="2"/>
  <c r="Q21" i="2" s="1"/>
  <c r="T21" i="2"/>
  <c r="U21" i="2"/>
  <c r="W21" i="2"/>
  <c r="X21" i="2"/>
  <c r="R22" i="2"/>
  <c r="S22" i="2"/>
  <c r="Q22" i="2" s="1"/>
  <c r="T22" i="2"/>
  <c r="U22" i="2"/>
  <c r="W22" i="2"/>
  <c r="X22" i="2"/>
  <c r="R23" i="2"/>
  <c r="S23" i="2"/>
  <c r="Q23" i="2" s="1"/>
  <c r="T23" i="2"/>
  <c r="U23" i="2"/>
  <c r="W23" i="2"/>
  <c r="X23" i="2"/>
  <c r="R24" i="2"/>
  <c r="S24" i="2"/>
  <c r="Q24" i="2" s="1"/>
  <c r="T24" i="2"/>
  <c r="U24" i="2"/>
  <c r="W24" i="2"/>
  <c r="X24" i="2"/>
  <c r="R25" i="2"/>
  <c r="S25" i="2"/>
  <c r="Q25" i="2" s="1"/>
  <c r="T25" i="2"/>
  <c r="U25" i="2"/>
  <c r="W25" i="2"/>
  <c r="X25" i="2"/>
  <c r="R26" i="2"/>
  <c r="S26" i="2"/>
  <c r="Q26" i="2" s="1"/>
  <c r="T26" i="2"/>
  <c r="U26" i="2"/>
  <c r="W26" i="2"/>
  <c r="X26" i="2"/>
  <c r="R27" i="2"/>
  <c r="S27" i="2"/>
  <c r="Q27" i="2" s="1"/>
  <c r="T27" i="2"/>
  <c r="U27" i="2"/>
  <c r="W27" i="2"/>
  <c r="X27" i="2"/>
  <c r="R31" i="2"/>
  <c r="S31" i="2"/>
  <c r="Q31" i="2" s="1"/>
  <c r="T31" i="2"/>
  <c r="U31" i="2"/>
  <c r="W31" i="2"/>
  <c r="X31" i="2"/>
  <c r="R32" i="2"/>
  <c r="S32" i="2"/>
  <c r="Q32" i="2" s="1"/>
  <c r="T32" i="2"/>
  <c r="U32" i="2"/>
  <c r="W32" i="2"/>
  <c r="X32" i="2"/>
  <c r="R20" i="2"/>
  <c r="S20" i="2"/>
  <c r="Q20" i="2" s="1"/>
  <c r="T20" i="2"/>
  <c r="U20" i="2"/>
  <c r="W20" i="2"/>
  <c r="X20" i="2"/>
  <c r="R34" i="2"/>
  <c r="S34" i="2"/>
  <c r="Q34" i="2" s="1"/>
  <c r="T34" i="2"/>
  <c r="U34" i="2"/>
  <c r="W34" i="2"/>
  <c r="X34" i="2"/>
  <c r="R35" i="2"/>
  <c r="S35" i="2"/>
  <c r="Q35" i="2" s="1"/>
  <c r="T35" i="2"/>
  <c r="U35" i="2"/>
  <c r="W35" i="2"/>
  <c r="X35" i="2"/>
  <c r="R55" i="2"/>
  <c r="S55" i="2"/>
  <c r="Q55" i="2" s="1"/>
  <c r="T55" i="2"/>
  <c r="U55" i="2"/>
  <c r="W55" i="2"/>
  <c r="X55" i="2"/>
  <c r="R37" i="2"/>
  <c r="S37" i="2"/>
  <c r="Q37" i="2" s="1"/>
  <c r="T37" i="2"/>
  <c r="U37" i="2"/>
  <c r="W37" i="2"/>
  <c r="X37" i="2"/>
  <c r="R38" i="2"/>
  <c r="S38" i="2"/>
  <c r="Q38" i="2" s="1"/>
  <c r="T38" i="2"/>
  <c r="U38" i="2"/>
  <c r="W38" i="2"/>
  <c r="X38" i="2"/>
  <c r="R44" i="2"/>
  <c r="S44" i="2"/>
  <c r="Q44" i="2" s="1"/>
  <c r="T44" i="2"/>
  <c r="U44" i="2"/>
  <c r="W44" i="2"/>
  <c r="X44" i="2"/>
  <c r="R43" i="2"/>
  <c r="S43" i="2"/>
  <c r="Q43" i="2" s="1"/>
  <c r="T43" i="2"/>
  <c r="U43" i="2"/>
  <c r="W43" i="2"/>
  <c r="X43" i="2"/>
  <c r="R92" i="2"/>
  <c r="S92" i="2"/>
  <c r="Q92" i="2" s="1"/>
  <c r="T92" i="2"/>
  <c r="U92" i="2"/>
  <c r="W92" i="2"/>
  <c r="X92" i="2"/>
  <c r="R72" i="2"/>
  <c r="S72" i="2"/>
  <c r="Q72" i="2" s="1"/>
  <c r="T72" i="2"/>
  <c r="U72" i="2"/>
  <c r="W72" i="2"/>
  <c r="X72" i="2"/>
  <c r="R46" i="2"/>
  <c r="S46" i="2"/>
  <c r="Q46" i="2" s="1"/>
  <c r="T46" i="2"/>
  <c r="U46" i="2"/>
  <c r="W46" i="2"/>
  <c r="X46" i="2"/>
  <c r="R47" i="2"/>
  <c r="S47" i="2"/>
  <c r="Q47" i="2" s="1"/>
  <c r="T47" i="2"/>
  <c r="U47" i="2"/>
  <c r="W47" i="2"/>
  <c r="X47" i="2"/>
  <c r="R63" i="2"/>
  <c r="S63" i="2"/>
  <c r="Q63" i="2" s="1"/>
  <c r="T63" i="2"/>
  <c r="U63" i="2"/>
  <c r="W63" i="2"/>
  <c r="X63" i="2"/>
  <c r="R49" i="2"/>
  <c r="S49" i="2"/>
  <c r="Q49" i="2" s="1"/>
  <c r="T49" i="2"/>
  <c r="U49" i="2"/>
  <c r="W49" i="2"/>
  <c r="X49" i="2"/>
  <c r="R50" i="2"/>
  <c r="S50" i="2"/>
  <c r="Q50" i="2" s="1"/>
  <c r="T50" i="2"/>
  <c r="U50" i="2"/>
  <c r="W50" i="2"/>
  <c r="X50" i="2"/>
  <c r="R51" i="2"/>
  <c r="S51" i="2"/>
  <c r="Q51" i="2" s="1"/>
  <c r="T51" i="2"/>
  <c r="U51" i="2"/>
  <c r="W51" i="2"/>
  <c r="X51" i="2"/>
  <c r="R33" i="2"/>
  <c r="S33" i="2"/>
  <c r="Q33" i="2" s="1"/>
  <c r="T33" i="2"/>
  <c r="U33" i="2"/>
  <c r="W33" i="2"/>
  <c r="X33" i="2"/>
  <c r="R56" i="2"/>
  <c r="S56" i="2"/>
  <c r="Q56" i="2" s="1"/>
  <c r="T56" i="2"/>
  <c r="U56" i="2"/>
  <c r="W56" i="2"/>
  <c r="X56" i="2"/>
  <c r="R36" i="2"/>
  <c r="S36" i="2"/>
  <c r="Q36" i="2" s="1"/>
  <c r="T36" i="2"/>
  <c r="U36" i="2"/>
  <c r="W36" i="2"/>
  <c r="X36" i="2"/>
  <c r="R58" i="2"/>
  <c r="S58" i="2"/>
  <c r="Q58" i="2" s="1"/>
  <c r="T58" i="2"/>
  <c r="U58" i="2"/>
  <c r="W58" i="2"/>
  <c r="X58" i="2"/>
  <c r="R59" i="2"/>
  <c r="S59" i="2"/>
  <c r="Q59" i="2" s="1"/>
  <c r="T59" i="2"/>
  <c r="U59" i="2"/>
  <c r="W59" i="2"/>
  <c r="X59" i="2"/>
  <c r="R57" i="2"/>
  <c r="S57" i="2"/>
  <c r="Q57" i="2" s="1"/>
  <c r="T57" i="2"/>
  <c r="U57" i="2"/>
  <c r="W57" i="2"/>
  <c r="X57" i="2"/>
  <c r="R61" i="2"/>
  <c r="S61" i="2"/>
  <c r="Q61" i="2" s="1"/>
  <c r="T61" i="2"/>
  <c r="U61" i="2"/>
  <c r="W61" i="2"/>
  <c r="X61" i="2"/>
  <c r="R62" i="2"/>
  <c r="S62" i="2"/>
  <c r="Q62" i="2" s="1"/>
  <c r="T62" i="2"/>
  <c r="U62" i="2"/>
  <c r="W62" i="2"/>
  <c r="X62" i="2"/>
  <c r="R45" i="2"/>
  <c r="S45" i="2"/>
  <c r="Q45" i="2" s="1"/>
  <c r="T45" i="2"/>
  <c r="U45" i="2"/>
  <c r="W45" i="2"/>
  <c r="X45" i="2"/>
  <c r="R67" i="2"/>
  <c r="S67" i="2"/>
  <c r="Q67" i="2" s="1"/>
  <c r="T67" i="2"/>
  <c r="U67" i="2"/>
  <c r="W67" i="2"/>
  <c r="X67" i="2"/>
  <c r="R93" i="2"/>
  <c r="S93" i="2"/>
  <c r="Q93" i="2" s="1"/>
  <c r="T93" i="2"/>
  <c r="U93" i="2"/>
  <c r="W93" i="2"/>
  <c r="X93" i="2"/>
  <c r="R81" i="2"/>
  <c r="S81" i="2"/>
  <c r="Q81" i="2" s="1"/>
  <c r="T81" i="2"/>
  <c r="U81" i="2"/>
  <c r="W81" i="2"/>
  <c r="X81" i="2"/>
  <c r="R70" i="2"/>
  <c r="S70" i="2"/>
  <c r="Q70" i="2" s="1"/>
  <c r="T70" i="2"/>
  <c r="U70" i="2"/>
  <c r="W70" i="2"/>
  <c r="X70" i="2"/>
  <c r="R71" i="2"/>
  <c r="S71" i="2"/>
  <c r="Q71" i="2" s="1"/>
  <c r="T71" i="2"/>
  <c r="U71" i="2"/>
  <c r="W71" i="2"/>
  <c r="X71" i="2"/>
  <c r="R68" i="2"/>
  <c r="S68" i="2"/>
  <c r="Q68" i="2" s="1"/>
  <c r="T68" i="2"/>
  <c r="U68" i="2"/>
  <c r="W68" i="2"/>
  <c r="X68" i="2"/>
  <c r="R73" i="2"/>
  <c r="S73" i="2"/>
  <c r="Q73" i="2" s="1"/>
  <c r="T73" i="2"/>
  <c r="U73" i="2"/>
  <c r="W73" i="2"/>
  <c r="X73" i="2"/>
  <c r="R74" i="2"/>
  <c r="S74" i="2"/>
  <c r="Q74" i="2" s="1"/>
  <c r="T74" i="2"/>
  <c r="U74" i="2"/>
  <c r="W74" i="2"/>
  <c r="X74" i="2"/>
  <c r="R75" i="2"/>
  <c r="S75" i="2"/>
  <c r="Q75" i="2" s="1"/>
  <c r="T75" i="2"/>
  <c r="U75" i="2"/>
  <c r="W75" i="2"/>
  <c r="X75" i="2"/>
  <c r="R79" i="2"/>
  <c r="S79" i="2"/>
  <c r="Q79" i="2" s="1"/>
  <c r="T79" i="2"/>
  <c r="U79" i="2"/>
  <c r="W79" i="2"/>
  <c r="X79" i="2"/>
  <c r="R80" i="2"/>
  <c r="S80" i="2"/>
  <c r="Q80" i="2" s="1"/>
  <c r="T80" i="2"/>
  <c r="U80" i="2"/>
  <c r="W80" i="2"/>
  <c r="X80" i="2"/>
  <c r="R39" i="2"/>
  <c r="S39" i="2"/>
  <c r="Q39" i="2" s="1"/>
  <c r="T39" i="2"/>
  <c r="U39" i="2"/>
  <c r="W39" i="2"/>
  <c r="X39" i="2"/>
  <c r="R82" i="2"/>
  <c r="S82" i="2"/>
  <c r="Q82" i="2" s="1"/>
  <c r="T82" i="2"/>
  <c r="U82" i="2"/>
  <c r="W82" i="2"/>
  <c r="X82" i="2"/>
  <c r="R83" i="2"/>
  <c r="S83" i="2"/>
  <c r="Q83" i="2" s="1"/>
  <c r="T83" i="2"/>
  <c r="U83" i="2"/>
  <c r="W83" i="2"/>
  <c r="X83" i="2"/>
  <c r="R60" i="2"/>
  <c r="S60" i="2"/>
  <c r="Q60" i="2" s="1"/>
  <c r="T60" i="2"/>
  <c r="U60" i="2"/>
  <c r="W60" i="2"/>
  <c r="X60" i="2"/>
  <c r="R85" i="2"/>
  <c r="S85" i="2"/>
  <c r="Q85" i="2" s="1"/>
  <c r="T85" i="2"/>
  <c r="U85" i="2"/>
  <c r="W85" i="2"/>
  <c r="X85" i="2"/>
  <c r="R86" i="2"/>
  <c r="S86" i="2"/>
  <c r="Q86" i="2" s="1"/>
  <c r="T86" i="2"/>
  <c r="U86" i="2"/>
  <c r="W86" i="2"/>
  <c r="X86" i="2"/>
  <c r="R48" i="2"/>
  <c r="S48" i="2"/>
  <c r="Q48" i="2" s="1"/>
  <c r="T48" i="2"/>
  <c r="U48" i="2"/>
  <c r="W48" i="2"/>
  <c r="X48" i="2"/>
  <c r="R91" i="2"/>
  <c r="S91" i="2"/>
  <c r="Q91" i="2" s="1"/>
  <c r="T91" i="2"/>
  <c r="U91" i="2"/>
  <c r="W91" i="2"/>
  <c r="X91" i="2"/>
  <c r="R96" i="2"/>
  <c r="S96" i="2"/>
  <c r="Q96" i="2" s="1"/>
  <c r="T96" i="2"/>
  <c r="U96" i="2"/>
  <c r="W96" i="2"/>
  <c r="X96" i="2"/>
  <c r="R84" i="2"/>
  <c r="S84" i="2"/>
  <c r="Q84" i="2" s="1"/>
  <c r="T84" i="2"/>
  <c r="U84" i="2"/>
  <c r="W84" i="2"/>
  <c r="X84" i="2"/>
  <c r="R94" i="2"/>
  <c r="S94" i="2"/>
  <c r="Q94" i="2" s="1"/>
  <c r="T94" i="2"/>
  <c r="U94" i="2"/>
  <c r="W94" i="2"/>
  <c r="X94" i="2"/>
  <c r="R95" i="2"/>
  <c r="S95" i="2"/>
  <c r="Q95" i="2" s="1"/>
  <c r="T95" i="2"/>
  <c r="U95" i="2"/>
  <c r="W95" i="2"/>
  <c r="X95" i="2"/>
  <c r="R69" i="2"/>
  <c r="S69" i="2"/>
  <c r="Q69" i="2" s="1"/>
  <c r="T69" i="2"/>
  <c r="U69" i="2"/>
  <c r="W69" i="2"/>
  <c r="X69" i="2"/>
  <c r="R97" i="2"/>
  <c r="S97" i="2"/>
  <c r="Q97" i="2" s="1"/>
  <c r="T97" i="2"/>
  <c r="U97" i="2"/>
  <c r="W97" i="2"/>
  <c r="X97" i="2"/>
  <c r="R98" i="2"/>
  <c r="S98" i="2"/>
  <c r="Q98" i="2" s="1"/>
  <c r="T98" i="2"/>
  <c r="U98" i="2"/>
  <c r="W98" i="2"/>
  <c r="X98" i="2"/>
  <c r="R99" i="2"/>
  <c r="S99" i="2"/>
  <c r="Q99" i="2" s="1"/>
  <c r="T99" i="2"/>
  <c r="U99" i="2"/>
  <c r="W99" i="2"/>
  <c r="X99" i="2"/>
  <c r="R103" i="2"/>
  <c r="S103" i="2"/>
  <c r="Q103" i="2" s="1"/>
  <c r="T103" i="2"/>
  <c r="U103" i="2"/>
  <c r="W103" i="2"/>
  <c r="X103" i="2"/>
  <c r="R104" i="2"/>
  <c r="S104" i="2"/>
  <c r="Q104" i="2" s="1"/>
  <c r="T104" i="2"/>
  <c r="U104" i="2"/>
  <c r="W104" i="2"/>
  <c r="X104" i="2"/>
  <c r="R105" i="2"/>
  <c r="S105" i="2"/>
  <c r="Q105" i="2" s="1"/>
  <c r="T105" i="2"/>
  <c r="U105" i="2"/>
  <c r="W105" i="2"/>
  <c r="X105" i="2"/>
  <c r="R100" i="2"/>
  <c r="S100" i="2"/>
  <c r="Q100" i="2" s="1"/>
  <c r="T100" i="2"/>
  <c r="U100" i="2"/>
  <c r="W100" i="2"/>
  <c r="X100" i="2"/>
  <c r="R101" i="2"/>
  <c r="S101" i="2"/>
  <c r="Q101" i="2" s="1"/>
  <c r="T101" i="2"/>
  <c r="U101" i="2"/>
  <c r="W101" i="2"/>
  <c r="X101" i="2"/>
  <c r="R102" i="2"/>
  <c r="S102" i="2"/>
  <c r="Q102" i="2" s="1"/>
  <c r="T102" i="2"/>
  <c r="U102" i="2"/>
  <c r="W102" i="2"/>
  <c r="X102" i="2"/>
  <c r="R109" i="2"/>
  <c r="S109" i="2"/>
  <c r="Q109" i="2" s="1"/>
  <c r="T109" i="2"/>
  <c r="U109" i="2"/>
  <c r="W109" i="2"/>
  <c r="X109" i="2"/>
  <c r="R110" i="2"/>
  <c r="S110" i="2"/>
  <c r="Q110" i="2" s="1"/>
  <c r="T110" i="2"/>
  <c r="U110" i="2"/>
  <c r="W110" i="2"/>
  <c r="X110" i="2"/>
  <c r="R111" i="2"/>
  <c r="S111" i="2"/>
  <c r="Q111" i="2" s="1"/>
  <c r="T111" i="2"/>
  <c r="U111" i="2"/>
  <c r="W111" i="2"/>
  <c r="X111" i="2"/>
  <c r="R112" i="2"/>
  <c r="S112" i="2"/>
  <c r="Q112" i="2" s="1"/>
  <c r="T112" i="2"/>
  <c r="U112" i="2"/>
  <c r="W112" i="2"/>
  <c r="X112" i="2"/>
  <c r="R113" i="2"/>
  <c r="S113" i="2"/>
  <c r="Q113" i="2" s="1"/>
  <c r="T113" i="2"/>
  <c r="U113" i="2"/>
  <c r="W113" i="2"/>
  <c r="X113" i="2"/>
  <c r="R114" i="2"/>
  <c r="S114" i="2"/>
  <c r="Q114" i="2" s="1"/>
  <c r="T114" i="2"/>
  <c r="U114" i="2"/>
  <c r="W114" i="2"/>
  <c r="X114" i="2"/>
  <c r="R115" i="2"/>
  <c r="S115" i="2"/>
  <c r="Q115" i="2" s="1"/>
  <c r="T115" i="2"/>
  <c r="U115" i="2"/>
  <c r="W115" i="2"/>
  <c r="X115" i="2"/>
  <c r="R116" i="2"/>
  <c r="S116" i="2"/>
  <c r="Q116" i="2" s="1"/>
  <c r="T116" i="2"/>
  <c r="U116" i="2"/>
  <c r="W116" i="2"/>
  <c r="X116" i="2"/>
  <c r="R117" i="2"/>
  <c r="S117" i="2"/>
  <c r="Q117" i="2" s="1"/>
  <c r="T117" i="2"/>
  <c r="U117" i="2"/>
  <c r="W117" i="2"/>
  <c r="X117" i="2"/>
  <c r="R118" i="2"/>
  <c r="S118" i="2"/>
  <c r="Q118" i="2" s="1"/>
  <c r="T118" i="2"/>
  <c r="U118" i="2"/>
  <c r="W118" i="2"/>
  <c r="X118" i="2"/>
  <c r="R119" i="2"/>
  <c r="S119" i="2"/>
  <c r="Q119" i="2" s="1"/>
  <c r="T119" i="2"/>
  <c r="U119" i="2"/>
  <c r="W119" i="2"/>
  <c r="X119" i="2"/>
  <c r="R120" i="2"/>
  <c r="S120" i="2"/>
  <c r="Q120" i="2" s="1"/>
  <c r="T120" i="2"/>
  <c r="U120" i="2"/>
  <c r="W120" i="2"/>
  <c r="X120" i="2"/>
  <c r="R124" i="2"/>
  <c r="S124" i="2"/>
  <c r="Q124" i="2" s="1"/>
  <c r="T124" i="2"/>
  <c r="U124" i="2"/>
  <c r="W124" i="2"/>
  <c r="X124" i="2"/>
  <c r="R125" i="2"/>
  <c r="S125" i="2"/>
  <c r="Q125" i="2" s="1"/>
  <c r="T125" i="2"/>
  <c r="U125" i="2"/>
  <c r="W125" i="2"/>
  <c r="X125" i="2"/>
  <c r="R126" i="2"/>
  <c r="S126" i="2"/>
  <c r="Q126" i="2" s="1"/>
  <c r="T126" i="2"/>
  <c r="U126" i="2"/>
  <c r="W126" i="2"/>
  <c r="X126" i="2"/>
  <c r="R127" i="2"/>
  <c r="S127" i="2"/>
  <c r="Q127" i="2" s="1"/>
  <c r="T127" i="2"/>
  <c r="U127" i="2"/>
  <c r="W127" i="2"/>
  <c r="X127" i="2"/>
  <c r="R128" i="2"/>
  <c r="S128" i="2"/>
  <c r="Q128" i="2" s="1"/>
  <c r="T128" i="2"/>
  <c r="U128" i="2"/>
  <c r="W128" i="2"/>
  <c r="X128" i="2"/>
  <c r="R129" i="2"/>
  <c r="S129" i="2"/>
  <c r="Q129" i="2" s="1"/>
  <c r="T129" i="2"/>
  <c r="U129" i="2"/>
  <c r="W129" i="2"/>
  <c r="X129" i="2"/>
  <c r="R133" i="2"/>
  <c r="S133" i="2"/>
  <c r="Q133" i="2" s="1"/>
  <c r="T133" i="2"/>
  <c r="U133" i="2"/>
  <c r="W133" i="2"/>
  <c r="X133" i="2"/>
  <c r="R134" i="2"/>
  <c r="S134" i="2"/>
  <c r="Q134" i="2" s="1"/>
  <c r="T134" i="2"/>
  <c r="U134" i="2"/>
  <c r="W134" i="2"/>
  <c r="X134" i="2"/>
  <c r="R135" i="2"/>
  <c r="S135" i="2"/>
  <c r="Q135" i="2" s="1"/>
  <c r="T135" i="2"/>
  <c r="U135" i="2"/>
  <c r="W135" i="2"/>
  <c r="X135" i="2"/>
  <c r="R136" i="2"/>
  <c r="S136" i="2"/>
  <c r="Q136" i="2" s="1"/>
  <c r="T136" i="2"/>
  <c r="U136" i="2"/>
  <c r="W136" i="2"/>
  <c r="X136" i="2"/>
  <c r="R137" i="2"/>
  <c r="S137" i="2"/>
  <c r="Q137" i="2" s="1"/>
  <c r="T137" i="2"/>
  <c r="U137" i="2"/>
  <c r="W137" i="2"/>
  <c r="X137" i="2"/>
  <c r="R138" i="2"/>
  <c r="S138" i="2"/>
  <c r="Q138" i="2" s="1"/>
  <c r="T138" i="2"/>
  <c r="U138" i="2"/>
  <c r="W138" i="2"/>
  <c r="X138" i="2"/>
  <c r="R139" i="2"/>
  <c r="S139" i="2"/>
  <c r="Q139" i="2" s="1"/>
  <c r="T139" i="2"/>
  <c r="U139" i="2"/>
  <c r="W139" i="2"/>
  <c r="X139" i="2"/>
  <c r="R140" i="2"/>
  <c r="S140" i="2"/>
  <c r="Q140" i="2" s="1"/>
  <c r="T140" i="2"/>
  <c r="U140" i="2"/>
  <c r="W140" i="2"/>
  <c r="X140" i="2"/>
  <c r="R141" i="2"/>
  <c r="S141" i="2"/>
  <c r="Q141" i="2" s="1"/>
  <c r="T141" i="2"/>
  <c r="U141" i="2"/>
  <c r="W141" i="2"/>
  <c r="X141" i="2"/>
  <c r="R142" i="2"/>
  <c r="S142" i="2"/>
  <c r="Q142" i="2" s="1"/>
  <c r="T142" i="2"/>
  <c r="U142" i="2"/>
  <c r="W142" i="2"/>
  <c r="X142" i="2"/>
  <c r="R143" i="2"/>
  <c r="S143" i="2"/>
  <c r="Q143" i="2" s="1"/>
  <c r="T143" i="2"/>
  <c r="U143" i="2"/>
  <c r="W143" i="2"/>
  <c r="X143" i="2"/>
  <c r="R144" i="2"/>
  <c r="S144" i="2"/>
  <c r="Q144" i="2" s="1"/>
  <c r="T144" i="2"/>
  <c r="U144" i="2"/>
  <c r="W144" i="2"/>
  <c r="X144" i="2"/>
  <c r="R148" i="2"/>
  <c r="S148" i="2"/>
  <c r="Q148" i="2" s="1"/>
  <c r="T148" i="2"/>
  <c r="U148" i="2"/>
  <c r="W148" i="2"/>
  <c r="X148" i="2"/>
  <c r="R149" i="2"/>
  <c r="S149" i="2"/>
  <c r="Q149" i="2" s="1"/>
  <c r="T149" i="2"/>
  <c r="U149" i="2"/>
  <c r="W149" i="2"/>
  <c r="X149" i="2"/>
  <c r="R150" i="2"/>
  <c r="S150" i="2"/>
  <c r="Q150" i="2" s="1"/>
  <c r="T150" i="2"/>
  <c r="U150" i="2"/>
  <c r="W150" i="2"/>
  <c r="X150" i="2"/>
  <c r="R151" i="2"/>
  <c r="S151" i="2"/>
  <c r="Q151" i="2" s="1"/>
  <c r="T151" i="2"/>
  <c r="U151" i="2"/>
  <c r="W151" i="2"/>
  <c r="X151" i="2"/>
  <c r="R152" i="2"/>
  <c r="S152" i="2"/>
  <c r="Q152" i="2" s="1"/>
  <c r="T152" i="2"/>
  <c r="U152" i="2"/>
  <c r="W152" i="2"/>
  <c r="X152" i="2"/>
  <c r="R153" i="2"/>
  <c r="S153" i="2"/>
  <c r="Q153" i="2" s="1"/>
  <c r="T153" i="2"/>
  <c r="U153" i="2"/>
  <c r="W153" i="2"/>
  <c r="X153" i="2"/>
  <c r="R157" i="2"/>
  <c r="S157" i="2"/>
  <c r="Q157" i="2" s="1"/>
  <c r="T157" i="2"/>
  <c r="U157" i="2"/>
  <c r="W157" i="2"/>
  <c r="X157" i="2"/>
  <c r="R158" i="2"/>
  <c r="S158" i="2"/>
  <c r="Q158" i="2" s="1"/>
  <c r="T158" i="2"/>
  <c r="U158" i="2"/>
  <c r="W158" i="2"/>
  <c r="X158" i="2"/>
  <c r="R159" i="2"/>
  <c r="S159" i="2"/>
  <c r="Q159" i="2" s="1"/>
  <c r="T159" i="2"/>
  <c r="U159" i="2"/>
  <c r="W159" i="2"/>
  <c r="X159" i="2"/>
  <c r="R160" i="2"/>
  <c r="S160" i="2"/>
  <c r="Q160" i="2" s="1"/>
  <c r="T160" i="2"/>
  <c r="U160" i="2"/>
  <c r="W160" i="2"/>
  <c r="X160" i="2"/>
  <c r="R161" i="2"/>
  <c r="S161" i="2"/>
  <c r="Q161" i="2" s="1"/>
  <c r="T161" i="2"/>
  <c r="U161" i="2"/>
  <c r="W161" i="2"/>
  <c r="X161" i="2"/>
  <c r="R162" i="2"/>
  <c r="S162" i="2"/>
  <c r="Q162" i="2" s="1"/>
  <c r="T162" i="2"/>
  <c r="U162" i="2"/>
  <c r="W162" i="2"/>
  <c r="X162" i="2"/>
  <c r="R163" i="2"/>
  <c r="S163" i="2"/>
  <c r="Q163" i="2" s="1"/>
  <c r="T163" i="2"/>
  <c r="U163" i="2"/>
  <c r="W163" i="2"/>
  <c r="X163" i="2"/>
  <c r="R164" i="2"/>
  <c r="S164" i="2"/>
  <c r="Q164" i="2" s="1"/>
  <c r="T164" i="2"/>
  <c r="U164" i="2"/>
  <c r="W164" i="2"/>
  <c r="X164" i="2"/>
  <c r="R165" i="2"/>
  <c r="S165" i="2"/>
  <c r="Q165" i="2" s="1"/>
  <c r="T165" i="2"/>
  <c r="U165" i="2"/>
  <c r="W165" i="2"/>
  <c r="X165" i="2"/>
  <c r="R166" i="2"/>
  <c r="S166" i="2"/>
  <c r="Q166" i="2" s="1"/>
  <c r="T166" i="2"/>
  <c r="U166" i="2"/>
  <c r="W166" i="2"/>
  <c r="X166" i="2"/>
  <c r="R167" i="2"/>
  <c r="S167" i="2"/>
  <c r="Q167" i="2" s="1"/>
  <c r="T167" i="2"/>
  <c r="U167" i="2"/>
  <c r="W167" i="2"/>
  <c r="X167" i="2"/>
  <c r="R168" i="2"/>
  <c r="S168" i="2"/>
  <c r="Q168" i="2" s="1"/>
  <c r="T168" i="2"/>
  <c r="U168" i="2"/>
  <c r="W168" i="2"/>
  <c r="X168" i="2"/>
  <c r="R172" i="2"/>
  <c r="S172" i="2"/>
  <c r="Q172" i="2" s="1"/>
  <c r="T172" i="2"/>
  <c r="U172" i="2"/>
  <c r="W172" i="2"/>
  <c r="X172" i="2"/>
  <c r="R173" i="2"/>
  <c r="S173" i="2"/>
  <c r="Q173" i="2" s="1"/>
  <c r="T173" i="2"/>
  <c r="U173" i="2"/>
  <c r="W173" i="2"/>
  <c r="X173" i="2"/>
  <c r="R174" i="2"/>
  <c r="S174" i="2"/>
  <c r="Q174" i="2" s="1"/>
  <c r="T174" i="2"/>
  <c r="U174" i="2"/>
  <c r="W174" i="2"/>
  <c r="X174" i="2"/>
  <c r="R175" i="2"/>
  <c r="S175" i="2"/>
  <c r="Q175" i="2" s="1"/>
  <c r="T175" i="2"/>
  <c r="U175" i="2"/>
  <c r="W175" i="2"/>
  <c r="X175" i="2"/>
  <c r="R176" i="2"/>
  <c r="S176" i="2"/>
  <c r="Q176" i="2" s="1"/>
  <c r="T176" i="2"/>
  <c r="U176" i="2"/>
  <c r="W176" i="2"/>
  <c r="X176" i="2"/>
  <c r="R177" i="2"/>
  <c r="S177" i="2"/>
  <c r="Q177" i="2" s="1"/>
  <c r="T177" i="2"/>
  <c r="U177" i="2"/>
  <c r="W177" i="2"/>
  <c r="X177" i="2"/>
  <c r="R181" i="2"/>
  <c r="S181" i="2"/>
  <c r="Q181" i="2" s="1"/>
  <c r="T181" i="2"/>
  <c r="U181" i="2"/>
  <c r="W181" i="2"/>
  <c r="X181" i="2"/>
  <c r="R182" i="2"/>
  <c r="S182" i="2"/>
  <c r="Q182" i="2" s="1"/>
  <c r="T182" i="2"/>
  <c r="U182" i="2"/>
  <c r="W182" i="2"/>
  <c r="X182" i="2"/>
  <c r="R183" i="2"/>
  <c r="S183" i="2"/>
  <c r="Q183" i="2" s="1"/>
  <c r="T183" i="2"/>
  <c r="U183" i="2"/>
  <c r="W183" i="2"/>
  <c r="X183" i="2"/>
  <c r="R184" i="2"/>
  <c r="S184" i="2"/>
  <c r="Q184" i="2" s="1"/>
  <c r="T184" i="2"/>
  <c r="U184" i="2"/>
  <c r="W184" i="2"/>
  <c r="X184" i="2"/>
  <c r="R185" i="2"/>
  <c r="S185" i="2"/>
  <c r="Q185" i="2" s="1"/>
  <c r="T185" i="2"/>
  <c r="U185" i="2"/>
  <c r="W185" i="2"/>
  <c r="X185" i="2"/>
  <c r="R186" i="2"/>
  <c r="S186" i="2"/>
  <c r="Q186" i="2" s="1"/>
  <c r="T186" i="2"/>
  <c r="U186" i="2"/>
  <c r="W186" i="2"/>
  <c r="X186" i="2"/>
  <c r="R187" i="2"/>
  <c r="S187" i="2"/>
  <c r="Q187" i="2" s="1"/>
  <c r="T187" i="2"/>
  <c r="U187" i="2"/>
  <c r="W187" i="2"/>
  <c r="X187" i="2"/>
  <c r="R188" i="2"/>
  <c r="S188" i="2"/>
  <c r="Q188" i="2" s="1"/>
  <c r="T188" i="2"/>
  <c r="U188" i="2"/>
  <c r="W188" i="2"/>
  <c r="X188" i="2"/>
  <c r="R189" i="2"/>
  <c r="S189" i="2"/>
  <c r="Q189" i="2" s="1"/>
  <c r="T189" i="2"/>
  <c r="U189" i="2"/>
  <c r="W189" i="2"/>
  <c r="X189" i="2"/>
  <c r="R190" i="2"/>
  <c r="S190" i="2"/>
  <c r="Q190" i="2" s="1"/>
  <c r="T190" i="2"/>
  <c r="U190" i="2"/>
  <c r="W190" i="2"/>
  <c r="X190" i="2"/>
  <c r="R191" i="2"/>
  <c r="S191" i="2"/>
  <c r="Q191" i="2" s="1"/>
  <c r="T191" i="2"/>
  <c r="U191" i="2"/>
  <c r="W191" i="2"/>
  <c r="X191" i="2"/>
  <c r="R192" i="2"/>
  <c r="S192" i="2"/>
  <c r="Q192" i="2" s="1"/>
  <c r="T192" i="2"/>
  <c r="U192" i="2"/>
  <c r="W192" i="2"/>
  <c r="X192" i="2"/>
  <c r="R193" i="2"/>
  <c r="S193" i="2"/>
  <c r="Q193" i="2" s="1"/>
  <c r="T193" i="2"/>
  <c r="U193" i="2"/>
  <c r="W193" i="2"/>
  <c r="X193" i="2"/>
  <c r="R194" i="2"/>
  <c r="S194" i="2"/>
  <c r="Q194" i="2" s="1"/>
  <c r="T194" i="2"/>
  <c r="U194" i="2"/>
  <c r="W194" i="2"/>
  <c r="X194" i="2"/>
  <c r="R195" i="2"/>
  <c r="S195" i="2"/>
  <c r="Q195" i="2" s="1"/>
  <c r="T195" i="2"/>
  <c r="U195" i="2"/>
  <c r="W195" i="2"/>
  <c r="X195" i="2"/>
  <c r="R199" i="2"/>
  <c r="S199" i="2"/>
  <c r="Q199" i="2" s="1"/>
  <c r="T199" i="2"/>
  <c r="U199" i="2"/>
  <c r="W199" i="2"/>
  <c r="X199" i="2"/>
  <c r="R200" i="2"/>
  <c r="S200" i="2"/>
  <c r="Q200" i="2" s="1"/>
  <c r="T200" i="2"/>
  <c r="U200" i="2"/>
  <c r="W200" i="2"/>
  <c r="X200" i="2"/>
  <c r="R201" i="2"/>
  <c r="S201" i="2"/>
  <c r="Q201" i="2" s="1"/>
  <c r="T201" i="2"/>
  <c r="U201" i="2"/>
  <c r="W201" i="2"/>
  <c r="X201" i="2"/>
  <c r="R196" i="2"/>
  <c r="S196" i="2"/>
  <c r="Q196" i="2" s="1"/>
  <c r="T196" i="2"/>
  <c r="U196" i="2"/>
  <c r="W196" i="2"/>
  <c r="X196" i="2"/>
  <c r="R197" i="2"/>
  <c r="S197" i="2"/>
  <c r="Q197" i="2" s="1"/>
  <c r="T197" i="2"/>
  <c r="U197" i="2"/>
  <c r="W197" i="2"/>
  <c r="X197" i="2"/>
  <c r="R198" i="2"/>
  <c r="S198" i="2"/>
  <c r="Q198" i="2" s="1"/>
  <c r="T198" i="2"/>
  <c r="U198" i="2"/>
  <c r="W198" i="2"/>
  <c r="X198" i="2"/>
  <c r="R205" i="2"/>
  <c r="S205" i="2"/>
  <c r="Q205" i="2" s="1"/>
  <c r="T205" i="2"/>
  <c r="U205" i="2"/>
  <c r="W205" i="2"/>
  <c r="X205" i="2"/>
  <c r="R206" i="2"/>
  <c r="S206" i="2"/>
  <c r="Q206" i="2" s="1"/>
  <c r="T206" i="2"/>
  <c r="U206" i="2"/>
  <c r="W206" i="2"/>
  <c r="X206" i="2"/>
  <c r="R207" i="2"/>
  <c r="S207" i="2"/>
  <c r="Q207" i="2" s="1"/>
  <c r="T207" i="2"/>
  <c r="U207" i="2"/>
  <c r="W207" i="2"/>
  <c r="X207" i="2"/>
  <c r="R208" i="2"/>
  <c r="S208" i="2"/>
  <c r="Q208" i="2" s="1"/>
  <c r="T208" i="2"/>
  <c r="U208" i="2"/>
  <c r="W208" i="2"/>
  <c r="X208" i="2"/>
  <c r="R209" i="2"/>
  <c r="S209" i="2"/>
  <c r="Q209" i="2" s="1"/>
  <c r="T209" i="2"/>
  <c r="U209" i="2"/>
  <c r="W209" i="2"/>
  <c r="X209" i="2"/>
  <c r="R210" i="2"/>
  <c r="S210" i="2"/>
  <c r="Q210" i="2" s="1"/>
  <c r="T210" i="2"/>
  <c r="U210" i="2"/>
  <c r="W210" i="2"/>
  <c r="X210" i="2"/>
  <c r="R214" i="2"/>
  <c r="S214" i="2"/>
  <c r="Q214" i="2" s="1"/>
  <c r="T214" i="2"/>
  <c r="U214" i="2"/>
  <c r="W214" i="2"/>
  <c r="X214" i="2"/>
  <c r="R215" i="2"/>
  <c r="S215" i="2"/>
  <c r="Q215" i="2" s="1"/>
  <c r="T215" i="2"/>
  <c r="U215" i="2"/>
  <c r="W215" i="2"/>
  <c r="X215" i="2"/>
  <c r="R216" i="2"/>
  <c r="S216" i="2"/>
  <c r="Q216" i="2" s="1"/>
  <c r="T216" i="2"/>
  <c r="U216" i="2"/>
  <c r="W216" i="2"/>
  <c r="X216" i="2"/>
  <c r="R217" i="2"/>
  <c r="S217" i="2"/>
  <c r="Q217" i="2" s="1"/>
  <c r="T217" i="2"/>
  <c r="U217" i="2"/>
  <c r="W217" i="2"/>
  <c r="X217" i="2"/>
  <c r="R218" i="2"/>
  <c r="S218" i="2"/>
  <c r="Q218" i="2" s="1"/>
  <c r="T218" i="2"/>
  <c r="U218" i="2"/>
  <c r="W218" i="2"/>
  <c r="X218" i="2"/>
  <c r="R219" i="2"/>
  <c r="S219" i="2"/>
  <c r="Q219" i="2" s="1"/>
  <c r="T219" i="2"/>
  <c r="U219" i="2"/>
  <c r="W219" i="2"/>
  <c r="X219" i="2"/>
  <c r="R223" i="2"/>
  <c r="S223" i="2"/>
  <c r="Q223" i="2" s="1"/>
  <c r="T223" i="2"/>
  <c r="U223" i="2"/>
  <c r="W223" i="2"/>
  <c r="X223" i="2"/>
  <c r="R224" i="2"/>
  <c r="S224" i="2"/>
  <c r="Q224" i="2" s="1"/>
  <c r="T224" i="2"/>
  <c r="U224" i="2"/>
  <c r="W224" i="2"/>
  <c r="X224" i="2"/>
  <c r="R225" i="2"/>
  <c r="S225" i="2"/>
  <c r="Q225" i="2" s="1"/>
  <c r="T225" i="2"/>
  <c r="U225" i="2"/>
  <c r="W225" i="2"/>
  <c r="X225" i="2"/>
  <c r="R226" i="2"/>
  <c r="S226" i="2"/>
  <c r="Q226" i="2" s="1"/>
  <c r="T226" i="2"/>
  <c r="U226" i="2"/>
  <c r="W226" i="2"/>
  <c r="X226" i="2"/>
  <c r="R227" i="2"/>
  <c r="S227" i="2"/>
  <c r="Q227" i="2" s="1"/>
  <c r="T227" i="2"/>
  <c r="U227" i="2"/>
  <c r="W227" i="2"/>
  <c r="X227" i="2"/>
  <c r="R228" i="2"/>
  <c r="S228" i="2"/>
  <c r="Q228" i="2" s="1"/>
  <c r="T228" i="2"/>
  <c r="U228" i="2"/>
  <c r="W228" i="2"/>
  <c r="X228" i="2"/>
  <c r="R232" i="2"/>
  <c r="S232" i="2"/>
  <c r="Q232" i="2" s="1"/>
  <c r="T232" i="2"/>
  <c r="U232" i="2"/>
  <c r="W232" i="2"/>
  <c r="X232" i="2"/>
  <c r="R233" i="2"/>
  <c r="S233" i="2"/>
  <c r="Q233" i="2" s="1"/>
  <c r="T233" i="2"/>
  <c r="U233" i="2"/>
  <c r="W233" i="2"/>
  <c r="X233" i="2"/>
  <c r="R234" i="2"/>
  <c r="S234" i="2"/>
  <c r="Q234" i="2" s="1"/>
  <c r="T234" i="2"/>
  <c r="U234" i="2"/>
  <c r="W234" i="2"/>
  <c r="X234" i="2"/>
  <c r="R229" i="2"/>
  <c r="S229" i="2"/>
  <c r="Q229" i="2" s="1"/>
  <c r="T229" i="2"/>
  <c r="U229" i="2"/>
  <c r="W229" i="2"/>
  <c r="X229" i="2"/>
  <c r="R230" i="2"/>
  <c r="S230" i="2"/>
  <c r="Q230" i="2" s="1"/>
  <c r="T230" i="2"/>
  <c r="U230" i="2"/>
  <c r="W230" i="2"/>
  <c r="X230" i="2"/>
  <c r="R231" i="2"/>
  <c r="S231" i="2"/>
  <c r="Q231" i="2" s="1"/>
  <c r="T231" i="2"/>
  <c r="U231" i="2"/>
  <c r="W231" i="2"/>
  <c r="X231" i="2"/>
  <c r="R238" i="2"/>
  <c r="S238" i="2"/>
  <c r="Q238" i="2" s="1"/>
  <c r="T238" i="2"/>
  <c r="U238" i="2"/>
  <c r="W238" i="2"/>
  <c r="X238" i="2"/>
  <c r="R239" i="2"/>
  <c r="S239" i="2"/>
  <c r="Q239" i="2" s="1"/>
  <c r="T239" i="2"/>
  <c r="U239" i="2"/>
  <c r="W239" i="2"/>
  <c r="X239" i="2"/>
  <c r="R240" i="2"/>
  <c r="S240" i="2"/>
  <c r="Q240" i="2" s="1"/>
  <c r="T240" i="2"/>
  <c r="U240" i="2"/>
  <c r="W240" i="2"/>
  <c r="X240" i="2"/>
  <c r="R241" i="2"/>
  <c r="S241" i="2"/>
  <c r="Q241" i="2" s="1"/>
  <c r="T241" i="2"/>
  <c r="U241" i="2"/>
  <c r="W241" i="2"/>
  <c r="X241" i="2"/>
  <c r="R242" i="2"/>
  <c r="S242" i="2"/>
  <c r="Q242" i="2" s="1"/>
  <c r="T242" i="2"/>
  <c r="U242" i="2"/>
  <c r="W242" i="2"/>
  <c r="X242" i="2"/>
  <c r="R243" i="2"/>
  <c r="S243" i="2"/>
  <c r="Q243" i="2" s="1"/>
  <c r="T243" i="2"/>
  <c r="U243" i="2"/>
  <c r="W243" i="2"/>
  <c r="X243" i="2"/>
  <c r="R247" i="2"/>
  <c r="S247" i="2"/>
  <c r="Q247" i="2" s="1"/>
  <c r="T247" i="2"/>
  <c r="U247" i="2"/>
  <c r="W247" i="2"/>
  <c r="X247" i="2"/>
  <c r="R248" i="2"/>
  <c r="S248" i="2"/>
  <c r="Q248" i="2" s="1"/>
  <c r="T248" i="2"/>
  <c r="U248" i="2"/>
  <c r="W248" i="2"/>
  <c r="X248" i="2"/>
  <c r="R249" i="2"/>
  <c r="S249" i="2"/>
  <c r="Q249" i="2" s="1"/>
  <c r="T249" i="2"/>
  <c r="U249" i="2"/>
  <c r="W249" i="2"/>
  <c r="X249" i="2"/>
  <c r="R250" i="2"/>
  <c r="S250" i="2"/>
  <c r="Q250" i="2" s="1"/>
  <c r="T250" i="2"/>
  <c r="U250" i="2"/>
  <c r="W250" i="2"/>
  <c r="X250" i="2"/>
  <c r="R251" i="2"/>
  <c r="S251" i="2"/>
  <c r="Q251" i="2" s="1"/>
  <c r="T251" i="2"/>
  <c r="U251" i="2"/>
  <c r="W251" i="2"/>
  <c r="X251" i="2"/>
  <c r="R252" i="2"/>
  <c r="S252" i="2"/>
  <c r="Q252" i="2" s="1"/>
  <c r="T252" i="2"/>
  <c r="U252" i="2"/>
  <c r="W252" i="2"/>
  <c r="X252" i="2"/>
  <c r="R256" i="2"/>
  <c r="S256" i="2"/>
  <c r="Q256" i="2" s="1"/>
  <c r="T256" i="2"/>
  <c r="U256" i="2"/>
  <c r="W256" i="2"/>
  <c r="X256" i="2"/>
  <c r="R257" i="2"/>
  <c r="S257" i="2"/>
  <c r="Q257" i="2" s="1"/>
  <c r="T257" i="2"/>
  <c r="U257" i="2"/>
  <c r="W257" i="2"/>
  <c r="X257" i="2"/>
  <c r="R258" i="2"/>
  <c r="S258" i="2"/>
  <c r="Q258" i="2" s="1"/>
  <c r="T258" i="2"/>
  <c r="U258" i="2"/>
  <c r="W258" i="2"/>
  <c r="X258" i="2"/>
  <c r="R259" i="2"/>
  <c r="S259" i="2"/>
  <c r="Q259" i="2" s="1"/>
  <c r="T259" i="2"/>
  <c r="U259" i="2"/>
  <c r="W259" i="2"/>
  <c r="X259" i="2"/>
  <c r="R260" i="2"/>
  <c r="S260" i="2"/>
  <c r="Q260" i="2" s="1"/>
  <c r="T260" i="2"/>
  <c r="U260" i="2"/>
  <c r="W260" i="2"/>
  <c r="X260" i="2"/>
  <c r="R261" i="2"/>
  <c r="S261" i="2"/>
  <c r="Q261" i="2" s="1"/>
  <c r="T261" i="2"/>
  <c r="U261" i="2"/>
  <c r="W261" i="2"/>
  <c r="X261" i="2"/>
  <c r="R265" i="2"/>
  <c r="S265" i="2"/>
  <c r="Q265" i="2" s="1"/>
  <c r="T265" i="2"/>
  <c r="U265" i="2"/>
  <c r="W265" i="2"/>
  <c r="X265" i="2"/>
  <c r="R266" i="2"/>
  <c r="S266" i="2"/>
  <c r="Q266" i="2" s="1"/>
  <c r="T266" i="2"/>
  <c r="U266" i="2"/>
  <c r="W266" i="2"/>
  <c r="X266" i="2"/>
  <c r="R267" i="2"/>
  <c r="S267" i="2"/>
  <c r="Q267" i="2" s="1"/>
  <c r="T267" i="2"/>
  <c r="U267" i="2"/>
  <c r="W267" i="2"/>
  <c r="X267" i="2"/>
  <c r="R262" i="2"/>
  <c r="S262" i="2"/>
  <c r="Q262" i="2" s="1"/>
  <c r="T262" i="2"/>
  <c r="U262" i="2"/>
  <c r="W262" i="2"/>
  <c r="X262" i="2"/>
  <c r="R263" i="2"/>
  <c r="S263" i="2"/>
  <c r="Q263" i="2" s="1"/>
  <c r="T263" i="2"/>
  <c r="U263" i="2"/>
  <c r="W263" i="2"/>
  <c r="X263" i="2"/>
  <c r="R264" i="2"/>
  <c r="S264" i="2"/>
  <c r="Q264" i="2" s="1"/>
  <c r="T264" i="2"/>
  <c r="U264" i="2"/>
  <c r="W264" i="2"/>
  <c r="X264" i="2"/>
  <c r="R271" i="2"/>
  <c r="S271" i="2"/>
  <c r="Q271" i="2" s="1"/>
  <c r="T271" i="2"/>
  <c r="U271" i="2"/>
  <c r="W271" i="2"/>
  <c r="X271" i="2"/>
  <c r="R272" i="2"/>
  <c r="S272" i="2"/>
  <c r="Q272" i="2" s="1"/>
  <c r="T272" i="2"/>
  <c r="U272" i="2"/>
  <c r="W272" i="2"/>
  <c r="X272" i="2"/>
  <c r="R273" i="2"/>
  <c r="S273" i="2"/>
  <c r="Q273" i="2" s="1"/>
  <c r="T273" i="2"/>
  <c r="U273" i="2"/>
  <c r="W273" i="2"/>
  <c r="X273" i="2"/>
  <c r="R274" i="2"/>
  <c r="S274" i="2"/>
  <c r="Q274" i="2" s="1"/>
  <c r="T274" i="2"/>
  <c r="U274" i="2"/>
  <c r="W274" i="2"/>
  <c r="X274" i="2"/>
  <c r="R275" i="2"/>
  <c r="S275" i="2"/>
  <c r="Q275" i="2" s="1"/>
  <c r="T275" i="2"/>
  <c r="U275" i="2"/>
  <c r="W275" i="2"/>
  <c r="X275" i="2"/>
  <c r="R276" i="2"/>
  <c r="S276" i="2"/>
  <c r="Q276" i="2" s="1"/>
  <c r="T276" i="2"/>
  <c r="U276" i="2"/>
  <c r="W276" i="2"/>
  <c r="X276" i="2"/>
  <c r="R280" i="2"/>
  <c r="S280" i="2"/>
  <c r="Q280" i="2" s="1"/>
  <c r="T280" i="2"/>
  <c r="U280" i="2"/>
  <c r="W280" i="2"/>
  <c r="X280" i="2"/>
  <c r="R281" i="2"/>
  <c r="S281" i="2"/>
  <c r="Q281" i="2" s="1"/>
  <c r="T281" i="2"/>
  <c r="U281" i="2"/>
  <c r="W281" i="2"/>
  <c r="X281" i="2"/>
  <c r="R282" i="2"/>
  <c r="S282" i="2"/>
  <c r="Q282" i="2" s="1"/>
  <c r="T282" i="2"/>
  <c r="U282" i="2"/>
  <c r="W282" i="2"/>
  <c r="X282" i="2"/>
  <c r="R283" i="2"/>
  <c r="S283" i="2"/>
  <c r="Q283" i="2" s="1"/>
  <c r="T283" i="2"/>
  <c r="U283" i="2"/>
  <c r="W283" i="2"/>
  <c r="X283" i="2"/>
  <c r="R284" i="2"/>
  <c r="S284" i="2"/>
  <c r="Q284" i="2" s="1"/>
  <c r="T284" i="2"/>
  <c r="U284" i="2"/>
  <c r="W284" i="2"/>
  <c r="X284" i="2"/>
  <c r="R285" i="2"/>
  <c r="S285" i="2"/>
  <c r="Q285" i="2" s="1"/>
  <c r="T285" i="2"/>
  <c r="U285" i="2"/>
  <c r="W285" i="2"/>
  <c r="X285" i="2"/>
  <c r="R289" i="2"/>
  <c r="S289" i="2"/>
  <c r="Q289" i="2" s="1"/>
  <c r="T289" i="2"/>
  <c r="U289" i="2"/>
  <c r="W289" i="2"/>
  <c r="X289" i="2"/>
  <c r="R290" i="2"/>
  <c r="S290" i="2"/>
  <c r="Q290" i="2" s="1"/>
  <c r="T290" i="2"/>
  <c r="U290" i="2"/>
  <c r="W290" i="2"/>
  <c r="X290" i="2"/>
  <c r="R291" i="2"/>
  <c r="S291" i="2"/>
  <c r="Q291" i="2" s="1"/>
  <c r="T291" i="2"/>
  <c r="U291" i="2"/>
  <c r="W291" i="2"/>
  <c r="X291" i="2"/>
  <c r="R292" i="2"/>
  <c r="S292" i="2"/>
  <c r="Q292" i="2" s="1"/>
  <c r="T292" i="2"/>
  <c r="U292" i="2"/>
  <c r="W292" i="2"/>
  <c r="X292" i="2"/>
  <c r="R293" i="2"/>
  <c r="S293" i="2"/>
  <c r="Q293" i="2" s="1"/>
  <c r="T293" i="2"/>
  <c r="U293" i="2"/>
  <c r="W293" i="2"/>
  <c r="X293" i="2"/>
  <c r="R294" i="2"/>
  <c r="S294" i="2"/>
  <c r="Q294" i="2" s="1"/>
  <c r="T294" i="2"/>
  <c r="U294" i="2"/>
  <c r="W294" i="2"/>
  <c r="X294" i="2"/>
  <c r="R295" i="2"/>
  <c r="S295" i="2"/>
  <c r="Q295" i="2" s="1"/>
  <c r="T295" i="2"/>
  <c r="U295" i="2"/>
  <c r="W295" i="2"/>
  <c r="X295" i="2"/>
  <c r="R296" i="2"/>
  <c r="S296" i="2"/>
  <c r="Q296" i="2" s="1"/>
  <c r="T296" i="2"/>
  <c r="U296" i="2"/>
  <c r="W296" i="2"/>
  <c r="X296" i="2"/>
  <c r="R297" i="2"/>
  <c r="S297" i="2"/>
  <c r="Q297" i="2" s="1"/>
  <c r="T297" i="2"/>
  <c r="U297" i="2"/>
  <c r="W297" i="2"/>
  <c r="X297" i="2"/>
  <c r="R298" i="2"/>
  <c r="S298" i="2"/>
  <c r="Q298" i="2" s="1"/>
  <c r="T298" i="2"/>
  <c r="U298" i="2"/>
  <c r="W298" i="2"/>
  <c r="X298" i="2"/>
  <c r="R299" i="2"/>
  <c r="S299" i="2"/>
  <c r="Q299" i="2" s="1"/>
  <c r="T299" i="2"/>
  <c r="U299" i="2"/>
  <c r="W299" i="2"/>
  <c r="X299" i="2"/>
  <c r="R300" i="2"/>
  <c r="S300" i="2"/>
  <c r="Q300" i="2" s="1"/>
  <c r="T300" i="2"/>
  <c r="U300" i="2"/>
  <c r="W300" i="2"/>
  <c r="X300" i="2"/>
  <c r="R301" i="2"/>
  <c r="S301" i="2"/>
  <c r="Q301" i="2" s="1"/>
  <c r="T301" i="2"/>
  <c r="U301" i="2"/>
  <c r="W301" i="2"/>
  <c r="X301" i="2"/>
  <c r="R302" i="2"/>
  <c r="S302" i="2"/>
  <c r="Q302" i="2" s="1"/>
  <c r="T302" i="2"/>
  <c r="U302" i="2"/>
  <c r="W302" i="2"/>
  <c r="X302" i="2"/>
  <c r="R303" i="2"/>
  <c r="S303" i="2"/>
  <c r="Q303" i="2" s="1"/>
  <c r="T303" i="2"/>
  <c r="U303" i="2"/>
  <c r="W303" i="2"/>
  <c r="X303" i="2"/>
  <c r="R307" i="2"/>
  <c r="S307" i="2"/>
  <c r="Q307" i="2" s="1"/>
  <c r="T307" i="2"/>
  <c r="U307" i="2"/>
  <c r="W307" i="2"/>
  <c r="X307" i="2"/>
  <c r="R308" i="2"/>
  <c r="S308" i="2"/>
  <c r="Q308" i="2" s="1"/>
  <c r="T308" i="2"/>
  <c r="U308" i="2"/>
  <c r="W308" i="2"/>
  <c r="X308" i="2"/>
  <c r="R309" i="2"/>
  <c r="S309" i="2"/>
  <c r="Q309" i="2" s="1"/>
  <c r="T309" i="2"/>
  <c r="U309" i="2"/>
  <c r="W309" i="2"/>
  <c r="X309" i="2"/>
  <c r="R304" i="2"/>
  <c r="S304" i="2"/>
  <c r="Q304" i="2" s="1"/>
  <c r="T304" i="2"/>
  <c r="U304" i="2"/>
  <c r="W304" i="2"/>
  <c r="X304" i="2"/>
  <c r="R305" i="2"/>
  <c r="S305" i="2"/>
  <c r="Q305" i="2" s="1"/>
  <c r="T305" i="2"/>
  <c r="U305" i="2"/>
  <c r="W305" i="2"/>
  <c r="X305" i="2"/>
  <c r="R306" i="2"/>
  <c r="S306" i="2"/>
  <c r="Q306" i="2" s="1"/>
  <c r="T306" i="2"/>
  <c r="U306" i="2"/>
  <c r="W306" i="2"/>
  <c r="X306" i="2"/>
  <c r="R313" i="2"/>
  <c r="S313" i="2"/>
  <c r="Q313" i="2" s="1"/>
  <c r="T313" i="2"/>
  <c r="U313" i="2"/>
  <c r="W313" i="2"/>
  <c r="X313" i="2"/>
  <c r="R314" i="2"/>
  <c r="S314" i="2"/>
  <c r="Q314" i="2" s="1"/>
  <c r="T314" i="2"/>
  <c r="U314" i="2"/>
  <c r="W314" i="2"/>
  <c r="X314" i="2"/>
  <c r="R315" i="2"/>
  <c r="S315" i="2"/>
  <c r="Q315" i="2" s="1"/>
  <c r="T315" i="2"/>
  <c r="U315" i="2"/>
  <c r="W315" i="2"/>
  <c r="X315" i="2"/>
  <c r="R316" i="2"/>
  <c r="S316" i="2"/>
  <c r="Q316" i="2" s="1"/>
  <c r="T316" i="2"/>
  <c r="U316" i="2"/>
  <c r="W316" i="2"/>
  <c r="X316" i="2"/>
  <c r="R317" i="2"/>
  <c r="S317" i="2"/>
  <c r="Q317" i="2" s="1"/>
  <c r="T317" i="2"/>
  <c r="U317" i="2"/>
  <c r="W317" i="2"/>
  <c r="X317" i="2"/>
  <c r="R318" i="2"/>
  <c r="S318" i="2"/>
  <c r="Q318" i="2" s="1"/>
  <c r="T318" i="2"/>
  <c r="U318" i="2"/>
  <c r="W318" i="2"/>
  <c r="X318" i="2"/>
  <c r="R322" i="2"/>
  <c r="S322" i="2"/>
  <c r="Q322" i="2" s="1"/>
  <c r="T322" i="2"/>
  <c r="U322" i="2"/>
  <c r="W322" i="2"/>
  <c r="X322" i="2"/>
  <c r="R323" i="2"/>
  <c r="S323" i="2"/>
  <c r="Q323" i="2" s="1"/>
  <c r="T323" i="2"/>
  <c r="U323" i="2"/>
  <c r="W323" i="2"/>
  <c r="X323" i="2"/>
  <c r="R324" i="2"/>
  <c r="S324" i="2"/>
  <c r="Q324" i="2" s="1"/>
  <c r="T324" i="2"/>
  <c r="U324" i="2"/>
  <c r="W324" i="2"/>
  <c r="X324" i="2"/>
  <c r="R325" i="2"/>
  <c r="S325" i="2"/>
  <c r="Q325" i="2" s="1"/>
  <c r="T325" i="2"/>
  <c r="U325" i="2"/>
  <c r="W325" i="2"/>
  <c r="X325" i="2"/>
  <c r="R326" i="2"/>
  <c r="S326" i="2"/>
  <c r="Q326" i="2" s="1"/>
  <c r="T326" i="2"/>
  <c r="U326" i="2"/>
  <c r="W326" i="2"/>
  <c r="X326" i="2"/>
  <c r="R327" i="2"/>
  <c r="S327" i="2"/>
  <c r="Q327" i="2" s="1"/>
  <c r="T327" i="2"/>
  <c r="U327" i="2"/>
  <c r="W327" i="2"/>
  <c r="X327" i="2"/>
  <c r="R331" i="2"/>
  <c r="S331" i="2"/>
  <c r="Q331" i="2" s="1"/>
  <c r="T331" i="2"/>
  <c r="U331" i="2"/>
  <c r="W331" i="2"/>
  <c r="X331" i="2"/>
  <c r="R332" i="2"/>
  <c r="S332" i="2"/>
  <c r="Q332" i="2" s="1"/>
  <c r="T332" i="2"/>
  <c r="U332" i="2"/>
  <c r="W332" i="2"/>
  <c r="X332" i="2"/>
  <c r="R333" i="2"/>
  <c r="S333" i="2"/>
  <c r="T333" i="2"/>
  <c r="U333" i="2"/>
  <c r="W333" i="2"/>
  <c r="X333" i="2"/>
  <c r="R334" i="2"/>
  <c r="S334" i="2"/>
  <c r="Q334" i="2" s="1"/>
  <c r="T334" i="2"/>
  <c r="U334" i="2"/>
  <c r="W334" i="2"/>
  <c r="X334" i="2"/>
  <c r="R335" i="2"/>
  <c r="S335" i="2"/>
  <c r="Q335" i="2" s="1"/>
  <c r="T335" i="2"/>
  <c r="U335" i="2"/>
  <c r="W335" i="2"/>
  <c r="X335" i="2"/>
  <c r="R336" i="2"/>
  <c r="S336" i="2"/>
  <c r="Q336" i="2" s="1"/>
  <c r="T336" i="2"/>
  <c r="U336" i="2"/>
  <c r="W336" i="2"/>
  <c r="X336" i="2"/>
  <c r="R340" i="2"/>
  <c r="S340" i="2"/>
  <c r="Q340" i="2" s="1"/>
  <c r="T340" i="2"/>
  <c r="U340" i="2"/>
  <c r="W340" i="2"/>
  <c r="X340" i="2"/>
  <c r="R341" i="2"/>
  <c r="S341" i="2"/>
  <c r="Q341" i="2" s="1"/>
  <c r="T341" i="2"/>
  <c r="U341" i="2"/>
  <c r="W341" i="2"/>
  <c r="X341" i="2"/>
  <c r="R342" i="2"/>
  <c r="S342" i="2"/>
  <c r="Q342" i="2" s="1"/>
  <c r="T342" i="2"/>
  <c r="U342" i="2"/>
  <c r="W342" i="2"/>
  <c r="X342" i="2"/>
  <c r="R337" i="2"/>
  <c r="S337" i="2"/>
  <c r="Q337" i="2" s="1"/>
  <c r="T337" i="2"/>
  <c r="U337" i="2"/>
  <c r="W337" i="2"/>
  <c r="X337" i="2"/>
  <c r="R338" i="2"/>
  <c r="S338" i="2"/>
  <c r="Q338" i="2" s="1"/>
  <c r="T338" i="2"/>
  <c r="U338" i="2"/>
  <c r="W338" i="2"/>
  <c r="X338" i="2"/>
  <c r="R339" i="2"/>
  <c r="S339" i="2"/>
  <c r="Q339" i="2" s="1"/>
  <c r="T339" i="2"/>
  <c r="U339" i="2"/>
  <c r="W339" i="2"/>
  <c r="X339" i="2"/>
  <c r="R346" i="2"/>
  <c r="S346" i="2"/>
  <c r="Q346" i="2" s="1"/>
  <c r="T346" i="2"/>
  <c r="U346" i="2"/>
  <c r="W346" i="2"/>
  <c r="X346" i="2"/>
  <c r="R347" i="2"/>
  <c r="S347" i="2"/>
  <c r="Q347" i="2" s="1"/>
  <c r="T347" i="2"/>
  <c r="U347" i="2"/>
  <c r="W347" i="2"/>
  <c r="X347" i="2"/>
  <c r="R348" i="2"/>
  <c r="S348" i="2"/>
  <c r="Q348" i="2" s="1"/>
  <c r="T348" i="2"/>
  <c r="U348" i="2"/>
  <c r="W348" i="2"/>
  <c r="X348" i="2"/>
  <c r="R349" i="2"/>
  <c r="S349" i="2"/>
  <c r="Q349" i="2" s="1"/>
  <c r="T349" i="2"/>
  <c r="U349" i="2"/>
  <c r="W349" i="2"/>
  <c r="X349" i="2"/>
  <c r="R350" i="2"/>
  <c r="S350" i="2"/>
  <c r="Q350" i="2" s="1"/>
  <c r="T350" i="2"/>
  <c r="U350" i="2"/>
  <c r="W350" i="2"/>
  <c r="X350" i="2"/>
  <c r="R351" i="2"/>
  <c r="S351" i="2"/>
  <c r="Q351" i="2" s="1"/>
  <c r="T351" i="2"/>
  <c r="U351" i="2"/>
  <c r="W351" i="2"/>
  <c r="X351" i="2"/>
  <c r="R355" i="2"/>
  <c r="S355" i="2"/>
  <c r="Q355" i="2" s="1"/>
  <c r="T355" i="2"/>
  <c r="U355" i="2"/>
  <c r="W355" i="2"/>
  <c r="X355" i="2"/>
  <c r="R356" i="2"/>
  <c r="S356" i="2"/>
  <c r="Q356" i="2" s="1"/>
  <c r="T356" i="2"/>
  <c r="U356" i="2"/>
  <c r="W356" i="2"/>
  <c r="X356" i="2"/>
  <c r="R357" i="2"/>
  <c r="S357" i="2"/>
  <c r="Q357" i="2" s="1"/>
  <c r="T357" i="2"/>
  <c r="U357" i="2"/>
  <c r="W357" i="2"/>
  <c r="X357" i="2"/>
  <c r="R358" i="2"/>
  <c r="S358" i="2"/>
  <c r="Q358" i="2" s="1"/>
  <c r="T358" i="2"/>
  <c r="U358" i="2"/>
  <c r="W358" i="2"/>
  <c r="X358" i="2"/>
  <c r="R359" i="2"/>
  <c r="S359" i="2"/>
  <c r="Q359" i="2" s="1"/>
  <c r="T359" i="2"/>
  <c r="U359" i="2"/>
  <c r="W359" i="2"/>
  <c r="X359" i="2"/>
  <c r="R360" i="2"/>
  <c r="S360" i="2"/>
  <c r="Q360" i="2" s="1"/>
  <c r="T360" i="2"/>
  <c r="U360" i="2"/>
  <c r="W360" i="2"/>
  <c r="X360" i="2"/>
  <c r="R364" i="2"/>
  <c r="S364" i="2"/>
  <c r="Q364" i="2" s="1"/>
  <c r="T364" i="2"/>
  <c r="U364" i="2"/>
  <c r="W364" i="2"/>
  <c r="X364" i="2"/>
  <c r="R365" i="2"/>
  <c r="S365" i="2"/>
  <c r="Q365" i="2" s="1"/>
  <c r="T365" i="2"/>
  <c r="U365" i="2"/>
  <c r="W365" i="2"/>
  <c r="X365" i="2"/>
  <c r="R366" i="2"/>
  <c r="S366" i="2"/>
  <c r="Q366" i="2" s="1"/>
  <c r="T366" i="2"/>
  <c r="U366" i="2"/>
  <c r="W366" i="2"/>
  <c r="X366" i="2"/>
  <c r="R367" i="2"/>
  <c r="S367" i="2"/>
  <c r="Q367" i="2" s="1"/>
  <c r="T367" i="2"/>
  <c r="U367" i="2"/>
  <c r="W367" i="2"/>
  <c r="X367" i="2"/>
  <c r="R368" i="2"/>
  <c r="S368" i="2"/>
  <c r="Q368" i="2" s="1"/>
  <c r="T368" i="2"/>
  <c r="U368" i="2"/>
  <c r="W368" i="2"/>
  <c r="X368" i="2"/>
  <c r="R369" i="2"/>
  <c r="S369" i="2"/>
  <c r="Q369" i="2" s="1"/>
  <c r="T369" i="2"/>
  <c r="U369" i="2"/>
  <c r="W369" i="2"/>
  <c r="X369" i="2"/>
  <c r="R373" i="2"/>
  <c r="S373" i="2"/>
  <c r="Q373" i="2" s="1"/>
  <c r="T373" i="2"/>
  <c r="U373" i="2"/>
  <c r="W373" i="2"/>
  <c r="X373" i="2"/>
  <c r="R374" i="2"/>
  <c r="S374" i="2"/>
  <c r="Q374" i="2" s="1"/>
  <c r="T374" i="2"/>
  <c r="U374" i="2"/>
  <c r="W374" i="2"/>
  <c r="X374" i="2"/>
  <c r="R375" i="2"/>
  <c r="S375" i="2"/>
  <c r="Q375" i="2" s="1"/>
  <c r="T375" i="2"/>
  <c r="U375" i="2"/>
  <c r="W375" i="2"/>
  <c r="X375" i="2"/>
  <c r="R370" i="2"/>
  <c r="S370" i="2"/>
  <c r="T370" i="2"/>
  <c r="U370" i="2"/>
  <c r="W370" i="2"/>
  <c r="X370" i="2"/>
  <c r="R371" i="2"/>
  <c r="S371" i="2"/>
  <c r="Q371" i="2" s="1"/>
  <c r="T371" i="2"/>
  <c r="U371" i="2"/>
  <c r="W371" i="2"/>
  <c r="X371" i="2"/>
  <c r="R372" i="2"/>
  <c r="S372" i="2"/>
  <c r="Q372" i="2" s="1"/>
  <c r="T372" i="2"/>
  <c r="U372" i="2"/>
  <c r="W372" i="2"/>
  <c r="X372" i="2"/>
  <c r="R379" i="2"/>
  <c r="S379" i="2"/>
  <c r="Q379" i="2" s="1"/>
  <c r="T379" i="2"/>
  <c r="U379" i="2"/>
  <c r="W379" i="2"/>
  <c r="X379" i="2"/>
  <c r="R380" i="2"/>
  <c r="S380" i="2"/>
  <c r="Q380" i="2" s="1"/>
  <c r="T380" i="2"/>
  <c r="U380" i="2"/>
  <c r="W380" i="2"/>
  <c r="X380" i="2"/>
  <c r="R381" i="2"/>
  <c r="S381" i="2"/>
  <c r="Q381" i="2" s="1"/>
  <c r="T381" i="2"/>
  <c r="U381" i="2"/>
  <c r="W381" i="2"/>
  <c r="X381" i="2"/>
  <c r="R382" i="2"/>
  <c r="S382" i="2"/>
  <c r="Q382" i="2" s="1"/>
  <c r="T382" i="2"/>
  <c r="U382" i="2"/>
  <c r="W382" i="2"/>
  <c r="X382" i="2"/>
  <c r="R383" i="2"/>
  <c r="S383" i="2"/>
  <c r="Q383" i="2" s="1"/>
  <c r="T383" i="2"/>
  <c r="U383" i="2"/>
  <c r="W383" i="2"/>
  <c r="X383" i="2"/>
  <c r="R384" i="2"/>
  <c r="S384" i="2"/>
  <c r="Q384" i="2" s="1"/>
  <c r="T384" i="2"/>
  <c r="U384" i="2"/>
  <c r="W384" i="2"/>
  <c r="X384" i="2"/>
  <c r="R388" i="2"/>
  <c r="S388" i="2"/>
  <c r="Q388" i="2" s="1"/>
  <c r="T388" i="2"/>
  <c r="U388" i="2"/>
  <c r="W388" i="2"/>
  <c r="X388" i="2"/>
  <c r="R389" i="2"/>
  <c r="S389" i="2"/>
  <c r="Q389" i="2" s="1"/>
  <c r="T389" i="2"/>
  <c r="U389" i="2"/>
  <c r="W389" i="2"/>
  <c r="X389" i="2"/>
  <c r="R390" i="2"/>
  <c r="S390" i="2"/>
  <c r="Q390" i="2" s="1"/>
  <c r="T390" i="2"/>
  <c r="U390" i="2"/>
  <c r="W390" i="2"/>
  <c r="X390" i="2"/>
  <c r="R391" i="2"/>
  <c r="S391" i="2"/>
  <c r="Q391" i="2" s="1"/>
  <c r="T391" i="2"/>
  <c r="U391" i="2"/>
  <c r="W391" i="2"/>
  <c r="X391" i="2"/>
  <c r="R392" i="2"/>
  <c r="S392" i="2"/>
  <c r="Q392" i="2" s="1"/>
  <c r="T392" i="2"/>
  <c r="U392" i="2"/>
  <c r="W392" i="2"/>
  <c r="X392" i="2"/>
  <c r="R393" i="2"/>
  <c r="S393" i="2"/>
  <c r="Q393" i="2" s="1"/>
  <c r="T393" i="2"/>
  <c r="U393" i="2"/>
  <c r="W393" i="2"/>
  <c r="X393" i="2"/>
  <c r="R397" i="2"/>
  <c r="S397" i="2"/>
  <c r="Q397" i="2" s="1"/>
  <c r="T397" i="2"/>
  <c r="U397" i="2"/>
  <c r="W397" i="2"/>
  <c r="X397" i="2"/>
  <c r="R398" i="2"/>
  <c r="S398" i="2"/>
  <c r="Q398" i="2" s="1"/>
  <c r="T398" i="2"/>
  <c r="U398" i="2"/>
  <c r="W398" i="2"/>
  <c r="X398" i="2"/>
  <c r="R399" i="2"/>
  <c r="S399" i="2"/>
  <c r="Q399" i="2" s="1"/>
  <c r="T399" i="2"/>
  <c r="U399" i="2"/>
  <c r="W399" i="2"/>
  <c r="X399" i="2"/>
  <c r="R400" i="2"/>
  <c r="S400" i="2"/>
  <c r="Q400" i="2" s="1"/>
  <c r="T400" i="2"/>
  <c r="U400" i="2"/>
  <c r="W400" i="2"/>
  <c r="X400" i="2"/>
  <c r="R401" i="2"/>
  <c r="S401" i="2"/>
  <c r="Q401" i="2" s="1"/>
  <c r="T401" i="2"/>
  <c r="U401" i="2"/>
  <c r="W401" i="2"/>
  <c r="X401" i="2"/>
  <c r="R402" i="2"/>
  <c r="S402" i="2"/>
  <c r="Q402" i="2" s="1"/>
  <c r="T402" i="2"/>
  <c r="U402" i="2"/>
  <c r="W402" i="2"/>
  <c r="X402" i="2"/>
  <c r="R11" i="2"/>
  <c r="S11" i="2"/>
  <c r="Q11" i="2" s="1"/>
  <c r="T11" i="2"/>
  <c r="U11" i="2"/>
  <c r="W11" i="2"/>
  <c r="X11" i="2"/>
  <c r="R12" i="2"/>
  <c r="S12" i="2"/>
  <c r="Q12" i="2" s="1"/>
  <c r="T12" i="2"/>
  <c r="U12" i="2"/>
  <c r="W12" i="2"/>
  <c r="X12" i="2"/>
  <c r="R7" i="2"/>
  <c r="S7" i="2"/>
  <c r="Q7" i="2" s="1"/>
  <c r="T7" i="2"/>
  <c r="U7" i="2"/>
  <c r="X7" i="2"/>
  <c r="R8" i="2"/>
  <c r="S8" i="2"/>
  <c r="Q8" i="2" s="1"/>
  <c r="T8" i="2"/>
  <c r="U8" i="2"/>
  <c r="W8" i="2"/>
  <c r="X8" i="2"/>
  <c r="W10" i="2"/>
  <c r="T10" i="2"/>
  <c r="P12" i="3"/>
  <c r="Q6" i="3"/>
  <c r="Q4" i="3"/>
  <c r="Q3" i="3"/>
  <c r="W225" i="5" l="1"/>
  <c r="W338" i="5"/>
  <c r="W47" i="5"/>
  <c r="W178" i="5"/>
  <c r="V108" i="1"/>
  <c r="W21" i="5"/>
  <c r="W309" i="5"/>
  <c r="W23" i="5"/>
  <c r="W129" i="5"/>
  <c r="W110" i="5"/>
  <c r="W69" i="5"/>
  <c r="W159" i="5"/>
  <c r="W137" i="5"/>
  <c r="W55" i="5"/>
  <c r="W15" i="5"/>
  <c r="W51" i="5"/>
  <c r="W195" i="5"/>
  <c r="W7" i="5"/>
  <c r="W294" i="5"/>
  <c r="W150" i="5"/>
  <c r="W46" i="5"/>
  <c r="W291" i="5"/>
  <c r="W263" i="5"/>
  <c r="W247" i="5"/>
  <c r="W296" i="5"/>
  <c r="W63" i="5"/>
  <c r="W177" i="5"/>
  <c r="W44" i="5"/>
  <c r="W336" i="5"/>
  <c r="W243" i="5"/>
  <c r="W401" i="5"/>
  <c r="W33" i="5"/>
  <c r="W11" i="5"/>
  <c r="W384" i="5"/>
  <c r="W318" i="5"/>
  <c r="W313" i="5"/>
  <c r="W143" i="5"/>
  <c r="W124" i="5"/>
  <c r="W105" i="5"/>
  <c r="W61" i="5"/>
  <c r="W151" i="5"/>
  <c r="W36" i="5"/>
  <c r="W198" i="5"/>
  <c r="W158" i="5"/>
  <c r="W185" i="5"/>
  <c r="W346" i="5"/>
  <c r="W324" i="5"/>
  <c r="W370" i="5"/>
  <c r="W283" i="5"/>
  <c r="W261" i="5"/>
  <c r="W119" i="5"/>
  <c r="W131" i="5"/>
  <c r="W78" i="5"/>
  <c r="W26" i="5"/>
  <c r="W197" i="5"/>
  <c r="W233" i="5"/>
  <c r="W122" i="5"/>
  <c r="W246" i="5"/>
  <c r="W34" i="5"/>
  <c r="W331" i="5"/>
  <c r="W94" i="5"/>
  <c r="W251" i="5"/>
  <c r="W30" i="5"/>
  <c r="W311" i="5"/>
  <c r="W357" i="5"/>
  <c r="W66" i="5"/>
  <c r="W121" i="5"/>
  <c r="W65" i="5"/>
  <c r="W236" i="5"/>
  <c r="W202" i="5"/>
  <c r="W176" i="5"/>
  <c r="W184" i="5"/>
  <c r="W106" i="5"/>
  <c r="W133" i="5"/>
  <c r="W53" i="5"/>
  <c r="W8" i="5"/>
  <c r="W379" i="5"/>
  <c r="W322" i="5"/>
  <c r="W300" i="5"/>
  <c r="W162" i="5"/>
  <c r="W113" i="5"/>
  <c r="W32" i="5"/>
  <c r="W392" i="5"/>
  <c r="W365" i="5"/>
  <c r="W335" i="5"/>
  <c r="W224" i="5"/>
  <c r="W140" i="5"/>
  <c r="W118" i="5"/>
  <c r="W72" i="5"/>
  <c r="W37" i="5"/>
  <c r="W373" i="5"/>
  <c r="W337" i="5"/>
  <c r="W391" i="5"/>
  <c r="W14" i="5"/>
  <c r="W325" i="5"/>
  <c r="W298" i="5"/>
  <c r="W22" i="5"/>
  <c r="W99" i="5"/>
  <c r="W383" i="5"/>
  <c r="W299" i="5"/>
  <c r="W161" i="5"/>
  <c r="W80" i="5"/>
  <c r="W27" i="5"/>
  <c r="W187" i="5"/>
  <c r="W192" i="5"/>
  <c r="W303" i="5"/>
  <c r="W398" i="5"/>
  <c r="W328" i="5"/>
  <c r="W394" i="5"/>
  <c r="W42" i="5"/>
  <c r="W155" i="5"/>
  <c r="W220" i="5"/>
  <c r="W255" i="5"/>
  <c r="W329" i="5"/>
  <c r="W88" i="5"/>
  <c r="W221" i="5"/>
  <c r="W286" i="5"/>
  <c r="W330" i="5"/>
  <c r="W395" i="5"/>
  <c r="W130" i="5"/>
  <c r="W362" i="5"/>
  <c r="W41" i="5"/>
  <c r="W40" i="5"/>
  <c r="W179" i="5"/>
  <c r="W288" i="5"/>
  <c r="W89" i="5"/>
  <c r="W180" i="5"/>
  <c r="W156" i="5"/>
  <c r="W222" i="5"/>
  <c r="W132" i="5"/>
  <c r="W253" i="5"/>
  <c r="W287" i="5"/>
  <c r="W361" i="5"/>
  <c r="W396" i="5"/>
  <c r="W254" i="5"/>
  <c r="W363" i="5"/>
  <c r="W64" i="5"/>
  <c r="W90" i="5"/>
  <c r="W154" i="5"/>
  <c r="W73" i="5"/>
  <c r="W259" i="5"/>
  <c r="W399" i="5"/>
  <c r="W326" i="5"/>
  <c r="W173" i="5"/>
  <c r="W342" i="5"/>
  <c r="W68" i="5"/>
  <c r="W347" i="5"/>
  <c r="W280" i="5"/>
  <c r="W258" i="5"/>
  <c r="W166" i="5"/>
  <c r="W101" i="5"/>
  <c r="W304" i="5"/>
  <c r="W206" i="5"/>
  <c r="W266" i="5"/>
  <c r="W139" i="5"/>
  <c r="W56" i="5"/>
  <c r="W368" i="5"/>
  <c r="W333" i="5"/>
  <c r="W317" i="5"/>
  <c r="W272" i="5"/>
  <c r="W250" i="5"/>
  <c r="W193" i="5"/>
  <c r="W81" i="5"/>
  <c r="W84" i="5"/>
  <c r="W128" i="5"/>
  <c r="W25" i="5"/>
  <c r="W20" i="5"/>
  <c r="W402" i="5"/>
  <c r="W305" i="5"/>
  <c r="W214" i="5"/>
  <c r="W174" i="5"/>
  <c r="W126" i="5"/>
  <c r="W59" i="5"/>
  <c r="W97" i="5"/>
  <c r="W332" i="5"/>
  <c r="W152" i="5"/>
  <c r="W57" i="5"/>
  <c r="W136" i="5"/>
  <c r="W388" i="5"/>
  <c r="W85" i="5"/>
  <c r="W91" i="5"/>
  <c r="W157" i="5"/>
  <c r="W19" i="5"/>
  <c r="W165" i="5"/>
  <c r="W181" i="5"/>
  <c r="W58" i="5"/>
  <c r="W366" i="5"/>
  <c r="W315" i="5"/>
  <c r="W240" i="5"/>
  <c r="W268" i="5"/>
  <c r="W269" i="5"/>
  <c r="W353" i="5"/>
  <c r="W270" i="5"/>
  <c r="W385" i="5"/>
  <c r="W352" i="5"/>
  <c r="W29" i="5"/>
  <c r="W76" i="5"/>
  <c r="W212" i="5"/>
  <c r="W321" i="5"/>
  <c r="W108" i="5"/>
  <c r="W244" i="5"/>
  <c r="W146" i="5"/>
  <c r="W170" i="5"/>
  <c r="W237" i="5"/>
  <c r="W310" i="5"/>
  <c r="W77" i="5"/>
  <c r="W213" i="5"/>
  <c r="W343" i="5"/>
  <c r="W107" i="5"/>
  <c r="W354" i="5"/>
  <c r="W17" i="5"/>
  <c r="W52" i="5"/>
  <c r="W203" i="5"/>
  <c r="W312" i="5"/>
  <c r="W54" i="5"/>
  <c r="W171" i="5"/>
  <c r="W245" i="5"/>
  <c r="W147" i="5"/>
  <c r="W235" i="5"/>
  <c r="W344" i="5"/>
  <c r="W123" i="5"/>
  <c r="W279" i="5"/>
  <c r="W145" i="5"/>
  <c r="W211" i="5"/>
  <c r="W277" i="5"/>
  <c r="W376" i="5"/>
  <c r="W377" i="5"/>
  <c r="W18" i="5"/>
  <c r="W169" i="5"/>
  <c r="W278" i="5"/>
  <c r="W387" i="5"/>
  <c r="W28" i="5"/>
  <c r="W320" i="5"/>
  <c r="W345" i="5"/>
  <c r="W378" i="5"/>
  <c r="W386" i="5"/>
  <c r="W204" i="5"/>
  <c r="W319" i="5"/>
  <c r="W16" i="5"/>
  <c r="W275" i="5"/>
  <c r="W111" i="5"/>
  <c r="W79" i="5"/>
  <c r="W208" i="5"/>
  <c r="W163" i="5"/>
  <c r="W234" i="5"/>
  <c r="W228" i="5"/>
  <c r="W109" i="5"/>
  <c r="W135" i="5"/>
  <c r="W218" i="5"/>
  <c r="W45" i="5"/>
  <c r="W189" i="5"/>
  <c r="W87" i="5"/>
  <c r="W282" i="5"/>
  <c r="W38" i="5"/>
  <c r="W307" i="5"/>
  <c r="W82" i="5"/>
  <c r="W95" i="5"/>
  <c r="W50" i="5"/>
  <c r="W210" i="5"/>
  <c r="W397" i="5"/>
  <c r="W389" i="5"/>
  <c r="W62" i="5"/>
  <c r="W223" i="5"/>
  <c r="W114" i="5"/>
  <c r="W229" i="5"/>
  <c r="W351" i="5"/>
  <c r="W231" i="5"/>
  <c r="W115" i="5"/>
  <c r="W75" i="5"/>
  <c r="W239" i="5"/>
  <c r="W359" i="5"/>
  <c r="W167" i="5"/>
  <c r="W141" i="5"/>
  <c r="W83" i="5"/>
  <c r="W230" i="5"/>
  <c r="W340" i="5"/>
  <c r="W285" i="5"/>
  <c r="W186" i="5"/>
  <c r="W217" i="5"/>
  <c r="W358" i="5"/>
  <c r="W172" i="5"/>
  <c r="W100" i="5"/>
  <c r="W35" i="5"/>
  <c r="W297" i="5"/>
  <c r="W372" i="5"/>
  <c r="W265" i="5"/>
  <c r="W142" i="5"/>
  <c r="W12" i="5"/>
  <c r="W264" i="5"/>
  <c r="W241" i="5"/>
  <c r="W215" i="5"/>
  <c r="W194" i="5"/>
  <c r="W348" i="5"/>
  <c r="W257" i="5"/>
  <c r="W249" i="5"/>
  <c r="W207" i="5"/>
  <c r="W196" i="5"/>
  <c r="W92" i="5"/>
  <c r="W341" i="5"/>
  <c r="W375" i="5"/>
  <c r="W134" i="5"/>
  <c r="W125" i="5"/>
  <c r="W400" i="5"/>
  <c r="W271" i="5"/>
  <c r="W356" i="5"/>
  <c r="W364" i="5"/>
  <c r="W327" i="5"/>
  <c r="W188" i="5"/>
  <c r="W183" i="5"/>
  <c r="W120" i="5"/>
  <c r="W13" i="5"/>
  <c r="W390" i="5"/>
  <c r="W382" i="5"/>
  <c r="W248" i="5"/>
  <c r="W149" i="5"/>
  <c r="W102" i="5"/>
  <c r="W306" i="5"/>
  <c r="W339" i="5"/>
  <c r="W216" i="5"/>
  <c r="W284" i="5"/>
  <c r="W98" i="5"/>
  <c r="W302" i="5"/>
  <c r="W168" i="5"/>
  <c r="W274" i="5"/>
  <c r="W256" i="5"/>
  <c r="W219" i="5"/>
  <c r="W201" i="5"/>
  <c r="W96" i="5"/>
  <c r="W160" i="5"/>
  <c r="W393" i="5"/>
  <c r="W209" i="5"/>
  <c r="W112" i="5"/>
  <c r="W31" i="5"/>
  <c r="W374" i="5"/>
  <c r="W138" i="5"/>
  <c r="W43" i="5"/>
  <c r="W175" i="5"/>
  <c r="W355" i="5"/>
  <c r="W227" i="5"/>
  <c r="W70" i="5"/>
  <c r="W49" i="5"/>
  <c r="W289" i="5"/>
  <c r="W190" i="5"/>
  <c r="W104" i="5"/>
  <c r="W24" i="5"/>
  <c r="W144" i="5"/>
  <c r="W238" i="5"/>
  <c r="W242" i="5"/>
  <c r="W360" i="5"/>
  <c r="W334" i="5"/>
  <c r="W295" i="5"/>
  <c r="W290" i="5"/>
  <c r="W367" i="5"/>
  <c r="W267" i="5"/>
  <c r="W350" i="5"/>
  <c r="W293" i="5"/>
  <c r="W164" i="5"/>
  <c r="W117" i="5"/>
  <c r="W276" i="5"/>
  <c r="W93" i="5"/>
  <c r="W116" i="5"/>
  <c r="W71" i="5"/>
  <c r="W39" i="5"/>
  <c r="W9" i="5"/>
  <c r="W381" i="5"/>
  <c r="W308" i="5"/>
  <c r="W182" i="5"/>
  <c r="W148" i="5"/>
  <c r="W191" i="5"/>
  <c r="W60" i="5"/>
  <c r="W349" i="5"/>
  <c r="W323" i="5"/>
  <c r="W314" i="5"/>
  <c r="W252" i="5"/>
  <c r="W200" i="5"/>
  <c r="W153" i="5"/>
  <c r="W127" i="5"/>
  <c r="W380" i="5"/>
  <c r="W199" i="5"/>
  <c r="W369" i="5"/>
  <c r="W226" i="5"/>
  <c r="W48" i="5"/>
  <c r="W86" i="5"/>
  <c r="W316" i="5"/>
  <c r="W232" i="5"/>
  <c r="W67" i="5"/>
  <c r="W301" i="5"/>
  <c r="W281" i="5"/>
  <c r="W273" i="5"/>
  <c r="W262" i="5"/>
  <c r="W260" i="5"/>
  <c r="W205" i="5"/>
  <c r="W103" i="5"/>
  <c r="W74" i="5"/>
  <c r="V132" i="2"/>
  <c r="V89" i="2"/>
  <c r="V178" i="2"/>
  <c r="V221" i="2"/>
  <c r="V179" i="2"/>
  <c r="V78" i="2"/>
  <c r="V254" i="2"/>
  <c r="V156" i="2"/>
  <c r="V394" i="2"/>
  <c r="V90" i="2"/>
  <c r="V130" i="2"/>
  <c r="V329" i="2"/>
  <c r="V66" i="2"/>
  <c r="V286" i="2"/>
  <c r="V362" i="2"/>
  <c r="V131" i="2"/>
  <c r="V330" i="2"/>
  <c r="V328" i="2"/>
  <c r="V395" i="2"/>
  <c r="V41" i="2"/>
  <c r="V222" i="2"/>
  <c r="V288" i="2"/>
  <c r="V64" i="2"/>
  <c r="V155" i="2"/>
  <c r="V255" i="2"/>
  <c r="V88" i="2"/>
  <c r="V287" i="2"/>
  <c r="V361" i="2"/>
  <c r="V180" i="2"/>
  <c r="V220" i="2"/>
  <c r="V396" i="2"/>
  <c r="V65" i="2"/>
  <c r="V154" i="2"/>
  <c r="V363" i="2"/>
  <c r="V42" i="2"/>
  <c r="V253" i="2"/>
  <c r="V40" i="2"/>
  <c r="V106" i="2"/>
  <c r="V121" i="2"/>
  <c r="V236" i="2"/>
  <c r="V108" i="2"/>
  <c r="V244" i="2"/>
  <c r="V16" i="2"/>
  <c r="V146" i="2"/>
  <c r="V377" i="2"/>
  <c r="V310" i="2"/>
  <c r="V353" i="2"/>
  <c r="V270" i="2"/>
  <c r="V385" i="2"/>
  <c r="V269" i="2"/>
  <c r="V321" i="2"/>
  <c r="V30" i="2"/>
  <c r="V202" i="2"/>
  <c r="V311" i="2"/>
  <c r="V237" i="2"/>
  <c r="V212" i="2"/>
  <c r="V77" i="2"/>
  <c r="V213" i="2"/>
  <c r="V343" i="2"/>
  <c r="V279" i="2"/>
  <c r="V320" i="2"/>
  <c r="V107" i="2"/>
  <c r="V245" i="2"/>
  <c r="V354" i="2"/>
  <c r="V17" i="2"/>
  <c r="V147" i="2"/>
  <c r="V277" i="2"/>
  <c r="V145" i="2"/>
  <c r="V386" i="2"/>
  <c r="V54" i="2"/>
  <c r="V52" i="2"/>
  <c r="V203" i="2"/>
  <c r="V312" i="2"/>
  <c r="V123" i="2"/>
  <c r="V211" i="2"/>
  <c r="V235" i="2"/>
  <c r="V344" i="2"/>
  <c r="V268" i="2"/>
  <c r="V122" i="2"/>
  <c r="V246" i="2"/>
  <c r="V170" i="2"/>
  <c r="V352" i="2"/>
  <c r="V378" i="2"/>
  <c r="V29" i="2"/>
  <c r="V76" i="2"/>
  <c r="V376" i="2"/>
  <c r="V18" i="2"/>
  <c r="V169" i="2"/>
  <c r="V278" i="2"/>
  <c r="V387" i="2"/>
  <c r="V28" i="2"/>
  <c r="V53" i="2"/>
  <c r="V345" i="2"/>
  <c r="V171" i="2"/>
  <c r="V204" i="2"/>
  <c r="V319" i="2"/>
  <c r="V13" i="2"/>
  <c r="V193" i="2"/>
  <c r="V307" i="2"/>
  <c r="V369" i="2"/>
  <c r="V360" i="2"/>
  <c r="V302" i="2"/>
  <c r="V298" i="2"/>
  <c r="V332" i="2"/>
  <c r="V250" i="2"/>
  <c r="V399" i="2"/>
  <c r="V355" i="2"/>
  <c r="V334" i="2"/>
  <c r="V367" i="2"/>
  <c r="V397" i="2"/>
  <c r="V230" i="2"/>
  <c r="V184" i="2"/>
  <c r="V188" i="2"/>
  <c r="V201" i="2"/>
  <c r="V264" i="2"/>
  <c r="V200" i="2"/>
  <c r="V105" i="2"/>
  <c r="V240" i="2"/>
  <c r="V129" i="2"/>
  <c r="V282" i="2"/>
  <c r="V57" i="2"/>
  <c r="V290" i="2"/>
  <c r="V281" i="2"/>
  <c r="V233" i="2"/>
  <c r="V225" i="2"/>
  <c r="V163" i="2"/>
  <c r="V141" i="2"/>
  <c r="V119" i="2"/>
  <c r="V103" i="2"/>
  <c r="V39" i="2"/>
  <c r="V59" i="2"/>
  <c r="V37" i="2"/>
  <c r="V15" i="2"/>
  <c r="V182" i="2"/>
  <c r="V34" i="2"/>
  <c r="V227" i="2"/>
  <c r="V261" i="2"/>
  <c r="V81" i="2"/>
  <c r="V301" i="2"/>
  <c r="V263" i="2"/>
  <c r="V137" i="2"/>
  <c r="V199" i="2"/>
  <c r="V379" i="2"/>
  <c r="V349" i="2"/>
  <c r="V128" i="2"/>
  <c r="V327" i="2"/>
  <c r="V136" i="2"/>
  <c r="V7" i="2"/>
  <c r="V372" i="2"/>
  <c r="V337" i="2"/>
  <c r="V318" i="2"/>
  <c r="V313" i="2"/>
  <c r="V238" i="2"/>
  <c r="V197" i="2"/>
  <c r="V195" i="2"/>
  <c r="V190" i="2"/>
  <c r="V348" i="2"/>
  <c r="V289" i="2"/>
  <c r="V259" i="2"/>
  <c r="V208" i="2"/>
  <c r="V168" i="2"/>
  <c r="V149" i="2"/>
  <c r="V127" i="2"/>
  <c r="V102" i="2"/>
  <c r="V86" i="2"/>
  <c r="V67" i="2"/>
  <c r="V72" i="2"/>
  <c r="V23" i="2"/>
  <c r="V116" i="2"/>
  <c r="V56" i="2"/>
  <c r="V375" i="2"/>
  <c r="V315" i="2"/>
  <c r="V339" i="2"/>
  <c r="V124" i="2"/>
  <c r="V380" i="2"/>
  <c r="V296" i="2"/>
  <c r="V374" i="2"/>
  <c r="V164" i="2"/>
  <c r="V191" i="2"/>
  <c r="V295" i="2"/>
  <c r="V109" i="2"/>
  <c r="V51" i="2"/>
  <c r="V335" i="2"/>
  <c r="V185" i="2"/>
  <c r="V391" i="2"/>
  <c r="V383" i="2"/>
  <c r="V326" i="2"/>
  <c r="V299" i="2"/>
  <c r="V294" i="2"/>
  <c r="V251" i="2"/>
  <c r="V243" i="2"/>
  <c r="V364" i="2"/>
  <c r="V356" i="2"/>
  <c r="V267" i="2"/>
  <c r="V216" i="2"/>
  <c r="V176" i="2"/>
  <c r="V157" i="2"/>
  <c r="V135" i="2"/>
  <c r="V113" i="2"/>
  <c r="V94" i="2"/>
  <c r="V68" i="2"/>
  <c r="V50" i="2"/>
  <c r="V31" i="2"/>
  <c r="V75" i="2"/>
  <c r="V44" i="2"/>
  <c r="V388" i="2"/>
  <c r="V323" i="2"/>
  <c r="V393" i="2"/>
  <c r="V331" i="2"/>
  <c r="V309" i="2"/>
  <c r="V314" i="2"/>
  <c r="V226" i="2"/>
  <c r="V19" i="2"/>
  <c r="V322" i="2"/>
  <c r="V384" i="2"/>
  <c r="V150" i="2"/>
  <c r="V247" i="2"/>
  <c r="V365" i="2"/>
  <c r="V177" i="2"/>
  <c r="V12" i="2"/>
  <c r="V140" i="2"/>
  <c r="V306" i="2"/>
  <c r="V232" i="2"/>
  <c r="V194" i="2"/>
  <c r="V347" i="2"/>
  <c r="V285" i="2"/>
  <c r="V207" i="2"/>
  <c r="V167" i="2"/>
  <c r="V148" i="2"/>
  <c r="V126" i="2"/>
  <c r="V101" i="2"/>
  <c r="V85" i="2"/>
  <c r="V45" i="2"/>
  <c r="V92" i="2"/>
  <c r="V22" i="2"/>
  <c r="V283" i="2"/>
  <c r="V192" i="2"/>
  <c r="V115" i="2"/>
  <c r="V338" i="2"/>
  <c r="V234" i="2"/>
  <c r="V239" i="2"/>
  <c r="V262" i="2"/>
  <c r="V95" i="2"/>
  <c r="V32" i="2"/>
  <c r="V80" i="2"/>
  <c r="V342" i="2"/>
  <c r="V390" i="2"/>
  <c r="V382" i="2"/>
  <c r="V325" i="2"/>
  <c r="V293" i="2"/>
  <c r="V258" i="2"/>
  <c r="V242" i="2"/>
  <c r="V350" i="2"/>
  <c r="V366" i="2"/>
  <c r="V252" i="2"/>
  <c r="V162" i="2"/>
  <c r="V266" i="2"/>
  <c r="V215" i="2"/>
  <c r="V175" i="2"/>
  <c r="V153" i="2"/>
  <c r="V134" i="2"/>
  <c r="V112" i="2"/>
  <c r="V84" i="2"/>
  <c r="V71" i="2"/>
  <c r="V49" i="2"/>
  <c r="V27" i="2"/>
  <c r="V402" i="2"/>
  <c r="V9" i="2"/>
  <c r="V229" i="2"/>
  <c r="V83" i="2"/>
  <c r="V110" i="2"/>
  <c r="V47" i="2"/>
  <c r="V69" i="2"/>
  <c r="V38" i="2"/>
  <c r="V93" i="2"/>
  <c r="V400" i="2"/>
  <c r="V118" i="2"/>
  <c r="V14" i="2"/>
  <c r="V275" i="2"/>
  <c r="V165" i="2"/>
  <c r="V256" i="2"/>
  <c r="V91" i="2"/>
  <c r="V358" i="2"/>
  <c r="V218" i="2"/>
  <c r="V20" i="2"/>
  <c r="V120" i="2"/>
  <c r="V209" i="2"/>
  <c r="V273" i="2"/>
  <c r="V280" i="2"/>
  <c r="V231" i="2"/>
  <c r="V11" i="2"/>
  <c r="V276" i="2"/>
  <c r="V271" i="2"/>
  <c r="V223" i="2"/>
  <c r="V183" i="2"/>
  <c r="V161" i="2"/>
  <c r="V139" i="2"/>
  <c r="V117" i="2"/>
  <c r="V98" i="2"/>
  <c r="V79" i="2"/>
  <c r="V36" i="2"/>
  <c r="V35" i="2"/>
  <c r="V138" i="2"/>
  <c r="V187" i="2"/>
  <c r="V291" i="2"/>
  <c r="V248" i="2"/>
  <c r="V151" i="2"/>
  <c r="V74" i="2"/>
  <c r="V172" i="2"/>
  <c r="V99" i="2"/>
  <c r="V55" i="2"/>
  <c r="V316" i="2"/>
  <c r="V160" i="2"/>
  <c r="V97" i="2"/>
  <c r="V304" i="2"/>
  <c r="V61" i="2"/>
  <c r="V210" i="2"/>
  <c r="V25" i="2"/>
  <c r="V274" i="2"/>
  <c r="V181" i="2"/>
  <c r="V401" i="2"/>
  <c r="V336" i="2"/>
  <c r="V8" i="2"/>
  <c r="V142" i="2"/>
  <c r="V48" i="2"/>
  <c r="V300" i="2"/>
  <c r="V73" i="2"/>
  <c r="V272" i="2"/>
  <c r="V224" i="2"/>
  <c r="V189" i="2"/>
  <c r="V303" i="2"/>
  <c r="V370" i="2"/>
  <c r="V346" i="2"/>
  <c r="V284" i="2"/>
  <c r="V228" i="2"/>
  <c r="V206" i="2"/>
  <c r="V166" i="2"/>
  <c r="V144" i="2"/>
  <c r="V125" i="2"/>
  <c r="V100" i="2"/>
  <c r="V60" i="2"/>
  <c r="V62" i="2"/>
  <c r="V43" i="2"/>
  <c r="V21" i="2"/>
  <c r="V340" i="2"/>
  <c r="V143" i="2"/>
  <c r="V159" i="2"/>
  <c r="V33" i="2"/>
  <c r="V186" i="2"/>
  <c r="V198" i="2"/>
  <c r="V82" i="2"/>
  <c r="V24" i="2"/>
  <c r="V392" i="2"/>
  <c r="V217" i="2"/>
  <c r="V158" i="2"/>
  <c r="V308" i="2"/>
  <c r="V371" i="2"/>
  <c r="V317" i="2"/>
  <c r="V398" i="2"/>
  <c r="V368" i="2"/>
  <c r="V341" i="2"/>
  <c r="V381" i="2"/>
  <c r="V324" i="2"/>
  <c r="V292" i="2"/>
  <c r="V241" i="2"/>
  <c r="V219" i="2"/>
  <c r="V205" i="2"/>
  <c r="V87" i="2"/>
  <c r="V173" i="2"/>
  <c r="V104" i="2"/>
  <c r="V260" i="2"/>
  <c r="V46" i="2"/>
  <c r="V357" i="2"/>
  <c r="V114" i="2"/>
  <c r="V373" i="2"/>
  <c r="V58" i="2"/>
  <c r="V196" i="2"/>
  <c r="V333" i="2"/>
  <c r="V305" i="2"/>
  <c r="V389" i="2"/>
  <c r="V359" i="2"/>
  <c r="V351" i="2"/>
  <c r="V297" i="2"/>
  <c r="V265" i="2"/>
  <c r="V257" i="2"/>
  <c r="V249" i="2"/>
  <c r="V214" i="2"/>
  <c r="V174" i="2"/>
  <c r="V152" i="2"/>
  <c r="V133" i="2"/>
  <c r="V111" i="2"/>
  <c r="V96" i="2"/>
  <c r="V70" i="2"/>
  <c r="V63" i="2"/>
  <c r="V26" i="2"/>
  <c r="W371" i="5"/>
  <c r="W292" i="5"/>
  <c r="V139" i="1"/>
  <c r="V317" i="1"/>
  <c r="V152" i="1"/>
  <c r="V361" i="1"/>
  <c r="V356" i="1"/>
  <c r="V102" i="1"/>
  <c r="V299" i="1"/>
  <c r="V269" i="1"/>
  <c r="V232" i="1"/>
  <c r="V372" i="1"/>
  <c r="V75" i="1"/>
  <c r="V111" i="1"/>
  <c r="V126" i="1"/>
  <c r="V255" i="1"/>
  <c r="V271" i="1"/>
  <c r="V62" i="1"/>
  <c r="V243" i="1"/>
  <c r="V225" i="1"/>
  <c r="V242" i="1"/>
  <c r="V324" i="1"/>
  <c r="V63" i="1"/>
  <c r="V193" i="1"/>
  <c r="V86" i="1"/>
  <c r="V215" i="1"/>
  <c r="V163" i="1"/>
  <c r="V293" i="1"/>
  <c r="V50" i="1"/>
  <c r="V174" i="1"/>
  <c r="V85" i="1"/>
  <c r="V173" i="1"/>
  <c r="V157" i="1"/>
  <c r="V140" i="1"/>
  <c r="V202" i="1"/>
  <c r="V26" i="1"/>
  <c r="V213" i="1"/>
  <c r="V223" i="1"/>
  <c r="V37" i="1"/>
  <c r="Q255" i="1"/>
  <c r="V322" i="1"/>
  <c r="V123" i="1"/>
  <c r="V137" i="1"/>
  <c r="V109" i="1"/>
  <c r="V256" i="1"/>
  <c r="V228" i="1"/>
  <c r="V296" i="1"/>
  <c r="V130" i="1"/>
  <c r="V122" i="1"/>
  <c r="V49" i="1"/>
  <c r="V195" i="1"/>
  <c r="V224" i="1"/>
  <c r="V150" i="1"/>
  <c r="V338" i="1"/>
  <c r="V117" i="1"/>
  <c r="V311" i="1"/>
  <c r="V352" i="1"/>
  <c r="V27" i="1"/>
  <c r="V164" i="1"/>
  <c r="V292" i="1"/>
  <c r="V135" i="1"/>
  <c r="V253" i="1"/>
  <c r="V273" i="1"/>
  <c r="V354" i="1"/>
  <c r="V14" i="1"/>
  <c r="V148" i="1"/>
  <c r="V73" i="1"/>
  <c r="V312" i="1"/>
  <c r="V141" i="1"/>
  <c r="V332" i="1"/>
  <c r="V370" i="1"/>
  <c r="V115" i="1"/>
  <c r="V342" i="1"/>
  <c r="V257" i="1"/>
  <c r="V236" i="1"/>
  <c r="V87" i="1"/>
  <c r="V305" i="1"/>
  <c r="V340" i="1"/>
  <c r="V363" i="1"/>
  <c r="V51" i="1"/>
  <c r="V285" i="1"/>
  <c r="V310" i="1"/>
  <c r="V263" i="1"/>
  <c r="V241" i="1"/>
  <c r="V264" i="1"/>
  <c r="V74" i="1"/>
  <c r="V211" i="1"/>
  <c r="V234" i="1"/>
  <c r="V38" i="1"/>
  <c r="V172" i="1"/>
  <c r="V204" i="1"/>
  <c r="V61" i="1"/>
  <c r="V303" i="1"/>
  <c r="V230" i="1"/>
  <c r="V333" i="1"/>
  <c r="V25" i="1"/>
  <c r="V165" i="1"/>
  <c r="V347" i="1"/>
  <c r="V331" i="1"/>
  <c r="V100" i="1"/>
  <c r="V39" i="1"/>
  <c r="V170" i="1"/>
  <c r="V301" i="1"/>
  <c r="V146" i="1"/>
  <c r="V262" i="1"/>
  <c r="V294" i="1"/>
  <c r="V124" i="1"/>
  <c r="V128" i="1"/>
  <c r="V248" i="1"/>
  <c r="V13" i="1"/>
  <c r="V277" i="1"/>
  <c r="V96" i="1"/>
  <c r="V306" i="1"/>
  <c r="V189" i="1"/>
  <c r="V40" i="1"/>
  <c r="V281" i="1"/>
  <c r="V72" i="1"/>
  <c r="V344" i="1"/>
  <c r="V149" i="1"/>
  <c r="V45" i="1"/>
  <c r="V367" i="1"/>
  <c r="V307" i="1"/>
  <c r="V261" i="1"/>
  <c r="V201" i="1"/>
  <c r="V166" i="1"/>
  <c r="V84" i="1"/>
  <c r="V67" i="1"/>
  <c r="V167" i="1"/>
  <c r="V151" i="1"/>
  <c r="V129" i="1"/>
  <c r="V259" i="1"/>
  <c r="V113" i="1"/>
  <c r="V206" i="1"/>
  <c r="V353" i="1"/>
  <c r="V323" i="1"/>
  <c r="V134" i="1"/>
  <c r="V339" i="1"/>
  <c r="V144" i="1"/>
  <c r="V107" i="1"/>
  <c r="V20" i="1"/>
  <c r="V298" i="1"/>
  <c r="V368" i="1"/>
  <c r="V171" i="1"/>
  <c r="V32" i="1"/>
  <c r="V366" i="1"/>
  <c r="V190" i="1"/>
  <c r="V246" i="1"/>
  <c r="V105" i="1"/>
  <c r="V7" i="1"/>
  <c r="V314" i="1"/>
  <c r="V373" i="1"/>
  <c r="V68" i="1"/>
  <c r="V110" i="1"/>
  <c r="V59" i="1"/>
  <c r="V97" i="1"/>
  <c r="V103" i="1"/>
  <c r="V272" i="1"/>
  <c r="V233" i="1"/>
  <c r="V336" i="1"/>
  <c r="V360" i="1"/>
  <c r="V188" i="1"/>
  <c r="V83" i="1"/>
  <c r="V205" i="1"/>
  <c r="V66" i="1"/>
  <c r="V8" i="1"/>
  <c r="V343" i="1"/>
  <c r="V48" i="1"/>
  <c r="V378" i="1"/>
  <c r="V345" i="1"/>
  <c r="V99" i="1"/>
  <c r="V22" i="1"/>
  <c r="V76" i="1"/>
  <c r="V176" i="1"/>
  <c r="V355" i="1"/>
  <c r="V304" i="1"/>
  <c r="V365" i="1"/>
  <c r="V371" i="1"/>
  <c r="V64" i="1"/>
  <c r="V12" i="1"/>
  <c r="V274" i="1"/>
  <c r="V319" i="1"/>
  <c r="V279" i="1"/>
  <c r="V291" i="1"/>
  <c r="V327" i="1"/>
  <c r="V69" i="1"/>
  <c r="V78" i="1"/>
  <c r="V92" i="1"/>
  <c r="V46" i="1"/>
  <c r="V260" i="1"/>
  <c r="V265" i="1"/>
  <c r="V52" i="1"/>
  <c r="V288" i="1"/>
  <c r="V54" i="1"/>
  <c r="V359" i="1"/>
  <c r="V24" i="1"/>
  <c r="V179" i="1"/>
  <c r="V82" i="1"/>
  <c r="V375" i="1"/>
  <c r="V348" i="1"/>
  <c r="V247" i="1"/>
  <c r="V300" i="1"/>
  <c r="V53" i="1"/>
  <c r="V18" i="1"/>
  <c r="V114" i="1"/>
  <c r="V222" i="1"/>
  <c r="V270" i="1"/>
  <c r="V58" i="1"/>
  <c r="V30" i="1"/>
  <c r="V358" i="1"/>
  <c r="V334" i="1"/>
  <c r="V218" i="1"/>
  <c r="V326" i="1"/>
  <c r="V254" i="1"/>
  <c r="V308" i="1"/>
  <c r="V36" i="1"/>
  <c r="V315" i="1"/>
  <c r="V238" i="1"/>
  <c r="V133" i="1"/>
  <c r="V290" i="1"/>
  <c r="V283" i="1"/>
  <c r="V187" i="1"/>
  <c r="V93" i="1"/>
  <c r="V325" i="1"/>
  <c r="V219" i="1"/>
  <c r="V168" i="1"/>
  <c r="V42" i="1"/>
  <c r="V47" i="1"/>
  <c r="V216" i="1"/>
  <c r="V43" i="1"/>
  <c r="V192" i="1"/>
  <c r="V11" i="1"/>
  <c r="V16" i="1"/>
  <c r="V162" i="1"/>
  <c r="V212" i="1"/>
  <c r="V210" i="1"/>
  <c r="V181" i="1"/>
  <c r="V91" i="1"/>
  <c r="V56" i="1"/>
  <c r="V21" i="1"/>
  <c r="V351" i="1"/>
  <c r="V302" i="1"/>
  <c r="V282" i="1"/>
  <c r="V125" i="1"/>
  <c r="V318" i="1"/>
  <c r="V34" i="1"/>
  <c r="V268" i="1"/>
  <c r="V335" i="1"/>
  <c r="V278" i="1"/>
  <c r="V203" i="1"/>
  <c r="V159" i="1"/>
  <c r="V94" i="1"/>
  <c r="V89" i="1"/>
  <c r="V266" i="1"/>
  <c r="V320" i="1"/>
  <c r="V220" i="1"/>
  <c r="V88" i="1"/>
  <c r="V376" i="1"/>
  <c r="V328" i="1"/>
  <c r="V276" i="1"/>
  <c r="V160" i="1"/>
  <c r="V197" i="1"/>
  <c r="V77" i="1"/>
  <c r="V112" i="1"/>
  <c r="V249" i="1"/>
  <c r="V244" i="1"/>
  <c r="V119" i="1"/>
  <c r="V106" i="1"/>
  <c r="V156" i="1"/>
  <c r="V221" i="1"/>
  <c r="V80" i="1"/>
  <c r="V60" i="1"/>
  <c r="V55" i="1"/>
  <c r="V182" i="1"/>
  <c r="V138" i="1"/>
  <c r="V251" i="1"/>
  <c r="V217" i="1"/>
  <c r="V175" i="1"/>
  <c r="V349" i="1"/>
  <c r="V178" i="1"/>
  <c r="V185" i="1"/>
  <c r="V309" i="1"/>
  <c r="V377" i="1"/>
  <c r="V191" i="1"/>
  <c r="V337" i="1"/>
  <c r="V143" i="1"/>
  <c r="V23" i="1"/>
  <c r="V341" i="1"/>
  <c r="V95" i="1"/>
  <c r="V70" i="1"/>
  <c r="V81" i="1"/>
  <c r="V186" i="1"/>
  <c r="V280" i="1"/>
  <c r="V321" i="1"/>
  <c r="V153" i="1"/>
  <c r="V330" i="1"/>
  <c r="V198" i="1"/>
  <c r="V289" i="1"/>
  <c r="V28" i="1"/>
  <c r="V90" i="1"/>
  <c r="V31" i="1"/>
  <c r="V295" i="1"/>
  <c r="V235" i="1"/>
  <c r="V258" i="1"/>
  <c r="V275" i="1"/>
  <c r="V350" i="1"/>
  <c r="V374" i="1"/>
  <c r="V208" i="1"/>
  <c r="V145" i="1"/>
  <c r="V118" i="1"/>
  <c r="V98" i="1"/>
  <c r="V79" i="1"/>
  <c r="V17" i="1"/>
  <c r="V29" i="1"/>
  <c r="V313" i="1"/>
  <c r="V231" i="1"/>
  <c r="V131" i="1"/>
  <c r="V155" i="1"/>
  <c r="V183" i="1"/>
  <c r="V297" i="1"/>
  <c r="V226" i="1"/>
  <c r="V142" i="1"/>
  <c r="V71" i="1"/>
  <c r="V147" i="1"/>
  <c r="V57" i="1"/>
  <c r="V194" i="1"/>
  <c r="V357" i="1"/>
  <c r="V286" i="1"/>
  <c r="V200" i="1"/>
  <c r="V199" i="1"/>
  <c r="V120" i="1"/>
  <c r="V207" i="1"/>
  <c r="V101" i="1"/>
  <c r="V41" i="1"/>
  <c r="V154" i="1"/>
  <c r="V184" i="1"/>
  <c r="V316" i="1"/>
  <c r="V227" i="1"/>
  <c r="V237" i="1"/>
  <c r="V229" i="1"/>
  <c r="V121" i="1"/>
  <c r="V15" i="1"/>
  <c r="V158" i="1"/>
  <c r="V369" i="1"/>
  <c r="V364" i="1"/>
  <c r="V209" i="1"/>
  <c r="V362" i="1"/>
  <c r="V127" i="1"/>
  <c r="V19" i="1"/>
  <c r="V214" i="1"/>
  <c r="V132" i="1"/>
  <c r="V346" i="1"/>
  <c r="V245" i="1"/>
  <c r="V267" i="1"/>
  <c r="V284" i="1"/>
  <c r="V196" i="1"/>
  <c r="V180" i="1"/>
  <c r="V44" i="1"/>
  <c r="V65" i="1"/>
  <c r="V136" i="1"/>
  <c r="V33" i="1"/>
  <c r="V35" i="1"/>
  <c r="V10" i="1"/>
  <c r="V239" i="1"/>
  <c r="V250" i="1"/>
  <c r="V177" i="1"/>
  <c r="V116" i="1"/>
  <c r="V104" i="1"/>
  <c r="V287" i="1"/>
  <c r="V252" i="1"/>
  <c r="V329" i="1"/>
  <c r="V240" i="1"/>
  <c r="V161" i="1"/>
  <c r="V9" i="1"/>
  <c r="V169" i="1"/>
  <c r="W10" i="5"/>
  <c r="Q333" i="2"/>
  <c r="Q370" i="2"/>
  <c r="X10" i="2" l="1"/>
  <c r="U10" i="2"/>
  <c r="S10" i="2"/>
  <c r="Q10" i="2" s="1"/>
  <c r="R10" i="2"/>
  <c r="F12" i="3"/>
  <c r="Y12" i="3"/>
  <c r="B12" i="3"/>
  <c r="V8" i="3" l="1"/>
  <c r="R39" i="3" a="1"/>
  <c r="R51" i="3" s="1"/>
  <c r="V10" i="2"/>
  <c r="R6" i="3"/>
  <c r="S6" i="3"/>
  <c r="S4" i="3"/>
  <c r="S3" i="3"/>
  <c r="R3" i="3"/>
  <c r="R4" i="3"/>
  <c r="P16" i="3"/>
  <c r="F14" i="4" s="1"/>
  <c r="P17" i="3"/>
  <c r="F13" i="4" s="1"/>
  <c r="K12" i="3"/>
  <c r="V6" i="3" s="1"/>
  <c r="R50" i="3" l="1"/>
  <c r="R52" i="3"/>
  <c r="R39" i="3"/>
  <c r="R46" i="3"/>
  <c r="R42" i="3"/>
  <c r="R44" i="3"/>
  <c r="R47" i="3"/>
  <c r="R49" i="3"/>
  <c r="R48" i="3"/>
  <c r="R40" i="3"/>
  <c r="R45" i="3"/>
  <c r="R53" i="3"/>
  <c r="R54" i="3"/>
  <c r="R41" i="3"/>
  <c r="R43" i="3"/>
  <c r="V4" i="3"/>
  <c r="Q39" i="3" a="1"/>
  <c r="Q39" i="3" s="1"/>
  <c r="K16" i="3"/>
  <c r="F12" i="4" s="1"/>
  <c r="Q54" i="3" l="1"/>
  <c r="Q51" i="3"/>
  <c r="Q41" i="3"/>
  <c r="M47" i="3" a="1"/>
  <c r="M48" i="3" s="1"/>
  <c r="M43" i="3" a="1"/>
  <c r="M46" i="3" s="1"/>
  <c r="M39" i="3" a="1"/>
  <c r="M41" i="3" s="1"/>
  <c r="M51" i="3" a="1"/>
  <c r="M51" i="3" s="1"/>
  <c r="Q52" i="3"/>
  <c r="Q50" i="3"/>
  <c r="Q49" i="3"/>
  <c r="Q48" i="3"/>
  <c r="Q47" i="3"/>
  <c r="Q45" i="3"/>
  <c r="Q40" i="3"/>
  <c r="Q53" i="3"/>
  <c r="Q46" i="3"/>
  <c r="Q44" i="3"/>
  <c r="Q43" i="3"/>
  <c r="Q42" i="3"/>
  <c r="V3" i="3" l="1"/>
  <c r="M49" i="3"/>
  <c r="M40" i="3"/>
  <c r="M47" i="3"/>
  <c r="M45" i="3"/>
  <c r="M42" i="3"/>
  <c r="M43" i="3"/>
  <c r="M50" i="3"/>
  <c r="M44" i="3"/>
  <c r="M39" i="3"/>
  <c r="M53" i="3"/>
  <c r="M52" i="3"/>
  <c r="M54" i="3"/>
  <c r="V9" i="3" l="1"/>
  <c r="V7" i="3"/>
  <c r="V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T39" i="3" s="1"/>
  <c r="P54" i="3"/>
  <c r="S54" i="3" s="1"/>
  <c r="P53" i="3"/>
  <c r="S53" i="3" s="1"/>
  <c r="P52" i="3"/>
  <c r="S52" i="3" s="1"/>
  <c r="P51" i="3"/>
  <c r="S51" i="3" s="1"/>
  <c r="P50" i="3"/>
  <c r="S50" i="3" s="1"/>
  <c r="P49" i="3"/>
  <c r="S49" i="3" s="1"/>
  <c r="P48" i="3"/>
  <c r="S48" i="3" s="1"/>
  <c r="P47" i="3"/>
  <c r="S47" i="3" s="1"/>
  <c r="P46" i="3"/>
  <c r="S46" i="3" s="1"/>
  <c r="P45" i="3"/>
  <c r="S45" i="3" s="1"/>
  <c r="P44" i="3"/>
  <c r="S44" i="3" s="1"/>
  <c r="P43" i="3"/>
  <c r="S43" i="3" s="1"/>
  <c r="P39" i="3"/>
  <c r="S39" i="3" s="1"/>
  <c r="P42" i="3"/>
  <c r="S42" i="3" s="1"/>
  <c r="P41" i="3"/>
  <c r="S41" i="3" s="1"/>
  <c r="P40" i="3"/>
  <c r="S40" i="3" s="1"/>
  <c r="W12" i="3" l="1" a="1"/>
  <c r="W12" i="3" s="1"/>
  <c r="T48" i="3"/>
  <c r="T54" i="3"/>
  <c r="T53" i="3"/>
  <c r="T46" i="3"/>
  <c r="T44" i="3"/>
  <c r="T50" i="3"/>
  <c r="T49" i="3"/>
  <c r="B16" i="3" l="1"/>
  <c r="M25" i="3" s="1"/>
  <c r="T52" i="3"/>
  <c r="T45" i="3"/>
  <c r="T51" i="3"/>
  <c r="T47" i="3"/>
  <c r="T41" i="3"/>
  <c r="T40" i="3"/>
  <c r="T42" i="3"/>
  <c r="T43" i="3"/>
  <c r="M27" i="3" l="1"/>
  <c r="M26" i="3"/>
  <c r="L19" i="4"/>
  <c r="T56" i="3"/>
  <c r="M33" i="3" l="1"/>
  <c r="E31" i="4" s="1"/>
  <c r="W33" i="3"/>
  <c r="W35" i="3"/>
  <c r="W34" i="3"/>
  <c r="W40" i="3"/>
  <c r="M29" i="3"/>
  <c r="B41" i="4" s="1"/>
  <c r="M28" i="3"/>
  <c r="E25" i="4" s="1"/>
  <c r="B39" i="4" l="1"/>
  <c r="M30" i="3"/>
  <c r="E28" i="4" s="1"/>
  <c r="B40" i="4"/>
  <c r="B35" i="4"/>
  <c r="B38" i="4"/>
  <c r="B37" i="4"/>
  <c r="U32" i="3"/>
  <c r="B36" i="4"/>
  <c r="L20" i="4"/>
  <c r="M32" i="3" l="1"/>
  <c r="M31" i="3"/>
  <c r="E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Nicholas Beck</author>
  </authors>
  <commentList>
    <comment ref="T6" authorId="0" shapeId="0" xr:uid="{83293028-BCEE-4A66-95EF-C8A623E5ABFF}">
      <text>
        <r>
          <rPr>
            <b/>
            <sz val="9"/>
            <color indexed="81"/>
            <rFont val="Tahoma"/>
            <family val="2"/>
          </rPr>
          <t>Nicholas Beck:</t>
        </r>
        <r>
          <rPr>
            <sz val="9"/>
            <color indexed="81"/>
            <rFont val="Tahoma"/>
            <family val="2"/>
          </rPr>
          <t xml:space="preserve">
IB-Forced: ALL MSU channels in VR Band (XB not possible)
XB-Forced: No MSU channels in VR Band (IB not possible)
IB-Only: Possible, but  Cross-Band not required by MSU
XB-Only: Possible, but  In-Band not required by MSU
IB+XB:  In- or Cross-Band  required in some MSU modes</t>
        </r>
      </text>
    </comment>
  </commentList>
</comments>
</file>

<file path=xl/sharedStrings.xml><?xml version="1.0" encoding="utf-8"?>
<sst xmlns="http://schemas.openxmlformats.org/spreadsheetml/2006/main" count="9325" uniqueCount="351">
  <si>
    <t>VRX</t>
  </si>
  <si>
    <t>VHF</t>
  </si>
  <si>
    <t>UHF</t>
  </si>
  <si>
    <t>DESCRIPTION</t>
  </si>
  <si>
    <t>X</t>
  </si>
  <si>
    <t>-</t>
  </si>
  <si>
    <t>In-BAND</t>
  </si>
  <si>
    <t>NONE</t>
  </si>
  <si>
    <t>TRIPLEXER SOLUTION</t>
  </si>
  <si>
    <t>1x</t>
  </si>
  <si>
    <t>1x+Relay</t>
  </si>
  <si>
    <t>2x</t>
  </si>
  <si>
    <t>2x+Relay</t>
  </si>
  <si>
    <t>STANDARD</t>
  </si>
  <si>
    <t>REPEAT</t>
  </si>
  <si>
    <t>MSU-Ant</t>
  </si>
  <si>
    <t>INVALID COMBO</t>
  </si>
  <si>
    <t xml:space="preserve"> </t>
  </si>
  <si>
    <t xml:space="preserve">MSU </t>
  </si>
  <si>
    <t>ANT</t>
  </si>
  <si>
    <t>MSU FREQUENCY BANDS USED</t>
  </si>
  <si>
    <t>SOLUTIONS REQUIRED</t>
  </si>
  <si>
    <t>NOTES</t>
  </si>
  <si>
    <t>BAND</t>
  </si>
  <si>
    <t>SINGLE</t>
  </si>
  <si>
    <t>DVR</t>
  </si>
  <si>
    <t>VRX FILTERING CONFIGURATOR</t>
  </si>
  <si>
    <t>DVR FILTERING CONFIGURATOR</t>
  </si>
  <si>
    <t>DEVICE</t>
  </si>
  <si>
    <t>VR BAND</t>
  </si>
  <si>
    <t>APX8500 Band</t>
  </si>
  <si>
    <t>APX ANTENNAS</t>
  </si>
  <si>
    <t>1+ SINGLE-BAND</t>
  </si>
  <si>
    <t>VRF</t>
  </si>
  <si>
    <t>MRF</t>
  </si>
  <si>
    <t>136-174</t>
  </si>
  <si>
    <t>380-470</t>
  </si>
  <si>
    <t>450-520</t>
  </si>
  <si>
    <t>MRF RX</t>
  </si>
  <si>
    <t>764-776</t>
  </si>
  <si>
    <t>799-806</t>
  </si>
  <si>
    <t>851-870</t>
  </si>
  <si>
    <t>851-869</t>
  </si>
  <si>
    <t>VRF TX</t>
  </si>
  <si>
    <t>380-430</t>
  </si>
  <si>
    <t>450-512</t>
  </si>
  <si>
    <t>Choice</t>
  </si>
  <si>
    <t xml:space="preserve">SELECT ALL CHOICES BELOW FOR THE PROPOSED SYSTEM </t>
  </si>
  <si>
    <t>NONE required</t>
  </si>
  <si>
    <t>Antenna TRIPLEXER &amp; RELAY</t>
  </si>
  <si>
    <t>Antenna TRIPLEXER</t>
  </si>
  <si>
    <t>Dual TRIPLEXER</t>
  </si>
  <si>
    <t>Dual TRIPLEXER &amp; RELAY</t>
  </si>
  <si>
    <t>DVR SOLUTIONS</t>
  </si>
  <si>
    <t>VRX SOLUTIONS</t>
  </si>
  <si>
    <t>REF COL</t>
  </si>
  <si>
    <t>H</t>
  </si>
  <si>
    <t>I</t>
  </si>
  <si>
    <t>J</t>
  </si>
  <si>
    <t>K</t>
  </si>
  <si>
    <t>L</t>
  </si>
  <si>
    <t>VRcode</t>
  </si>
  <si>
    <t>VRFcode</t>
  </si>
  <si>
    <t>MRFcode</t>
  </si>
  <si>
    <t>ANTcode</t>
  </si>
  <si>
    <t>Lookup/Sorting Codes</t>
  </si>
  <si>
    <t>TOTAl</t>
  </si>
  <si>
    <t>FreqBands</t>
  </si>
  <si>
    <t>BAND NAMES</t>
  </si>
  <si>
    <t>VHF+UHF</t>
  </si>
  <si>
    <t>none</t>
  </si>
  <si>
    <t>VHF+800</t>
  </si>
  <si>
    <t>UHF+800</t>
  </si>
  <si>
    <t>700+800</t>
  </si>
  <si>
    <t>VHF+700</t>
  </si>
  <si>
    <t>UHF+700</t>
  </si>
  <si>
    <t>VHF+UHF+700</t>
  </si>
  <si>
    <t>VHF+UHF+800</t>
  </si>
  <si>
    <t>VHF+700+800</t>
  </si>
  <si>
    <t>UHF+700+800</t>
  </si>
  <si>
    <t>VHF+UHF+700+800</t>
  </si>
  <si>
    <t>D Index:</t>
  </si>
  <si>
    <t>V Index:</t>
  </si>
  <si>
    <t>Description</t>
  </si>
  <si>
    <t xml:space="preserve">Filtering </t>
  </si>
  <si>
    <t>FilterCode</t>
  </si>
  <si>
    <t>FL</t>
  </si>
  <si>
    <t>INVALID COMBINATION</t>
  </si>
  <si>
    <t>STANDARD IN-BAND FILTER PACKAGE</t>
  </si>
  <si>
    <t>ERROR?</t>
  </si>
  <si>
    <t>Data TAB</t>
  </si>
  <si>
    <t>RESULTS FROM LOOKUP</t>
  </si>
  <si>
    <t>&lt;--LOOKUPS--&gt;</t>
  </si>
  <si>
    <t>VR Band ID</t>
  </si>
  <si>
    <t>MSU Band ID</t>
  </si>
  <si>
    <t>MSU Bands</t>
  </si>
  <si>
    <t>ANTENNA NOTES:</t>
  </si>
  <si>
    <t>b1</t>
  </si>
  <si>
    <t>b2</t>
  </si>
  <si>
    <t>b3a</t>
  </si>
  <si>
    <t>b3b</t>
  </si>
  <si>
    <t>ABOVE is what is displayed to User</t>
  </si>
  <si>
    <t>CONFIG CODE=</t>
  </si>
  <si>
    <t>CODES:</t>
  </si>
  <si>
    <t>Max Interferer into APX8500 Receiver</t>
  </si>
  <si>
    <t>VR BAND TX</t>
  </si>
  <si>
    <t>APX8500 BAND Rx</t>
  </si>
  <si>
    <t>Level dBm at Mobile Port</t>
  </si>
  <si>
    <t>Above as-measured, used to determine isolation required</t>
  </si>
  <si>
    <t>TX POWER (dBm)</t>
  </si>
  <si>
    <t>Reformatted VR-&gt;MSU Interferer Levels</t>
  </si>
  <si>
    <t>Interferer</t>
  </si>
  <si>
    <t>VR Tx Band</t>
  </si>
  <si>
    <t>MSU Rx Band</t>
  </si>
  <si>
    <t>Margin</t>
  </si>
  <si>
    <t xml:space="preserve">ISOLATION  </t>
  </si>
  <si>
    <t>MARGIN (dB)</t>
  </si>
  <si>
    <t>TxPwr</t>
  </si>
  <si>
    <t>Used?</t>
  </si>
  <si>
    <t>VALID:</t>
  </si>
  <si>
    <t>Isol.</t>
  </si>
  <si>
    <t>Isol Req</t>
  </si>
  <si>
    <t>MIN ISOL:</t>
  </si>
  <si>
    <t>REFERENCE CONFIG:</t>
  </si>
  <si>
    <t>FILTER DESCRIPTION:</t>
  </si>
  <si>
    <t>VR Repeat w/Band</t>
  </si>
  <si>
    <t>VRRcode</t>
  </si>
  <si>
    <t>REQUIRED FILTERING SOLUTION</t>
  </si>
  <si>
    <t>138-174</t>
  </si>
  <si>
    <t>Above ERRORs enable message cells on main tab</t>
  </si>
  <si>
    <t>DS Index</t>
  </si>
  <si>
    <t>Line number in DVR Solution table</t>
  </si>
  <si>
    <t>Line number in VRX Solution table</t>
  </si>
  <si>
    <t>Line number in DVR Suitcase Solution table</t>
  </si>
  <si>
    <t>DVRS-SUITCASE FILTERING CONFIGURATOR</t>
  </si>
  <si>
    <t>SUITCASE-DVRS</t>
  </si>
  <si>
    <t>Unknown</t>
  </si>
  <si>
    <t>USER</t>
  </si>
  <si>
    <t>NumBands</t>
  </si>
  <si>
    <t>(1-4)</t>
  </si>
  <si>
    <t>(0-15)</t>
  </si>
  <si>
    <t>(0-2)</t>
  </si>
  <si>
    <t>RANGES:-&gt;</t>
  </si>
  <si>
    <t>MULTIPLIER:-&gt;</t>
  </si>
  <si>
    <t>DVR Suitcase</t>
  </si>
  <si>
    <t>Unknown or User-Defined Antenna</t>
  </si>
  <si>
    <t>Single-Band Antenna(s)</t>
  </si>
  <si>
    <t>ANTcodes</t>
  </si>
  <si>
    <t>tblNOTES</t>
  </si>
  <si>
    <t>Note: Suitcase Internal triplexing is NOT possible. RF SWITCH can ONLY be used with IN-BAND Filtering</t>
  </si>
  <si>
    <t>Note-Index</t>
  </si>
  <si>
    <t>IN-BAND FILTER PACKAGE &amp; APX Antenna TRIPLEXER</t>
  </si>
  <si>
    <t>IN-BAND FILTER PACKAGE &amp; APX Antenna TRIPLEXER &amp; RELAY</t>
  </si>
  <si>
    <t>IN-BAND FILTER PACKAGE &amp; APX Antenna DUAL TRIPLEXER</t>
  </si>
  <si>
    <t>IN-BAND FILTER PACKAGE &amp; APX Antenna DUAL TRIPLEXER &amp; RELAY</t>
  </si>
  <si>
    <t/>
  </si>
  <si>
    <t>INVALID Selections</t>
  </si>
  <si>
    <t>KIT-0</t>
  </si>
  <si>
    <t>KIT-4</t>
  </si>
  <si>
    <t>Kit-3</t>
  </si>
  <si>
    <t>Kit-2</t>
  </si>
  <si>
    <t>Kit-1</t>
  </si>
  <si>
    <t>Kit-5</t>
  </si>
  <si>
    <t>Relay</t>
  </si>
  <si>
    <t>OPTION</t>
  </si>
  <si>
    <t>Required</t>
  </si>
  <si>
    <t>Triplexer and Relay (Separate Kits)</t>
  </si>
  <si>
    <t>Two Kits are Required</t>
  </si>
  <si>
    <t>ORDER THESE FILTERING KITS:</t>
  </si>
  <si>
    <t>In-Band Filtering Package</t>
  </si>
  <si>
    <t>See Order Guide</t>
  </si>
  <si>
    <t>H1919</t>
  </si>
  <si>
    <t>Antenna Triplexer (Required for APX Radio using mulitple antennas)</t>
  </si>
  <si>
    <t>DDN2656A</t>
  </si>
  <si>
    <t>Antenna Triplexer (Alternate to H1919)</t>
  </si>
  <si>
    <t>DDN2658A</t>
  </si>
  <si>
    <t>DDN2657A</t>
  </si>
  <si>
    <t>DDN2659A</t>
  </si>
  <si>
    <t>Dual Triplexers with Bypass Relay in Enclosure</t>
  </si>
  <si>
    <t>Dual Triplexers in Enclosure</t>
  </si>
  <si>
    <t>Triplexer with Enclosure</t>
  </si>
  <si>
    <t>Order Code</t>
  </si>
  <si>
    <t>Filter Bypass Relay in Enclosure</t>
  </si>
  <si>
    <t>Quantity</t>
  </si>
  <si>
    <t>Added NOTE to Display:</t>
  </si>
  <si>
    <t xml:space="preserve"> FILTER TYPES</t>
  </si>
  <si>
    <t>DVR-Case</t>
  </si>
  <si>
    <t>TABLE: ANTENNAFILTERS</t>
  </si>
  <si>
    <t>I/B</t>
  </si>
  <si>
    <t>TRI</t>
  </si>
  <si>
    <t>2xTRI+Relay</t>
  </si>
  <si>
    <t>RELAY+Encl</t>
  </si>
  <si>
    <t>(Optional)</t>
  </si>
  <si>
    <t>KIT #:</t>
  </si>
  <si>
    <t>TRI+Relay</t>
  </si>
  <si>
    <t>2xTRI</t>
  </si>
  <si>
    <t>PACKAGE QTY TO ORDER (Displayed in table on MAIN)</t>
  </si>
  <si>
    <t>Single Triplexer &amp; Bypass Relay Kit</t>
  </si>
  <si>
    <t>Dual Triplexer Kit</t>
  </si>
  <si>
    <t>Dual Triplexers &amp; Bypass Relay Kit</t>
  </si>
  <si>
    <t>Filter Bypass Relay Kit</t>
  </si>
  <si>
    <t>Antenna Triplexer (Required for APX Radio using multiple antennas)</t>
  </si>
  <si>
    <t>Repeat Mode</t>
  </si>
  <si>
    <t>IB-Only</t>
  </si>
  <si>
    <t>XB-Only</t>
  </si>
  <si>
    <t>IB+XB</t>
  </si>
  <si>
    <t>inBand?</t>
  </si>
  <si>
    <t>xBand?</t>
  </si>
  <si>
    <t>RPT mBand</t>
  </si>
  <si>
    <t>RPTcode</t>
  </si>
  <si>
    <t>IB-Enabled</t>
  </si>
  <si>
    <t>XB-Enabled</t>
  </si>
  <si>
    <t>IB-Forced</t>
  </si>
  <si>
    <t>XB-Forced</t>
  </si>
  <si>
    <t>Code:</t>
  </si>
  <si>
    <t>(0-5)</t>
  </si>
  <si>
    <t>(0-255)</t>
  </si>
  <si>
    <t>(273-1092)</t>
  </si>
  <si>
    <t>RPT</t>
  </si>
  <si>
    <t>TYPE</t>
  </si>
  <si>
    <t>Use:</t>
  </si>
  <si>
    <t>User Description</t>
  </si>
  <si>
    <t>Inband</t>
  </si>
  <si>
    <t>Inband/No Crossband</t>
  </si>
  <si>
    <t>Crossband/No Inband</t>
  </si>
  <si>
    <t>Crossband</t>
  </si>
  <si>
    <t>Inband &amp; Crossband</t>
  </si>
  <si>
    <t>RESULT IS LISTED AT BOTTOM</t>
  </si>
  <si>
    <t>FILTER TYPE:</t>
  </si>
  <si>
    <t>ALL</t>
  </si>
  <si>
    <t>1 ALL-BAND</t>
  </si>
  <si>
    <t>One All-Band Antenna</t>
  </si>
  <si>
    <t>VRX1000</t>
  </si>
  <si>
    <t xml:space="preserve">VRX1000 </t>
  </si>
  <si>
    <t xml:space="preserve">DVR </t>
  </si>
  <si>
    <t>APX Bands Used</t>
  </si>
  <si>
    <t>VR &amp; APX Description:</t>
  </si>
  <si>
    <t>DDN2808A</t>
  </si>
  <si>
    <t>Form Rev:</t>
  </si>
  <si>
    <t>FILTERING REQUIRED (Listed Below)</t>
  </si>
  <si>
    <t>=FILTER_Code</t>
  </si>
  <si>
    <t>NOTES 2</t>
  </si>
  <si>
    <t>NOTES 1</t>
  </si>
  <si>
    <t>This Filtering is Mandatory</t>
  </si>
  <si>
    <t>Antenna TRIPLEXER for Multiple APX Antennas</t>
  </si>
  <si>
    <t>1XB</t>
  </si>
  <si>
    <t>XB-1</t>
  </si>
  <si>
    <t>In-Band Filtering Package (Mandatory unless '0' quantity shown)</t>
  </si>
  <si>
    <t>MUST Contact Futurecom-CUSTOM ENGINEERING QUOTE REQUIRED</t>
  </si>
  <si>
    <t>Special</t>
  </si>
  <si>
    <t>SPECIAL !</t>
  </si>
  <si>
    <t>CANNOT ORDER - Special Quote Required</t>
  </si>
  <si>
    <t>Special Order</t>
  </si>
  <si>
    <t>SPECIAL ORDER - Engineering Review and Quote Required from Futurecom</t>
  </si>
  <si>
    <t xml:space="preserve">Filter Bypass Relay Kit is Optionally Available </t>
  </si>
  <si>
    <t>Drawing</t>
  </si>
  <si>
    <t>DRAWING NUMBER:</t>
  </si>
  <si>
    <t>8J087X51-49</t>
  </si>
  <si>
    <t>8J087X51-02</t>
  </si>
  <si>
    <t>8J087X51-08</t>
  </si>
  <si>
    <t>8J087X51-16</t>
  </si>
  <si>
    <t>No Drawing</t>
  </si>
  <si>
    <t>8J087X51-13</t>
  </si>
  <si>
    <t>8J087X51-26</t>
  </si>
  <si>
    <t>8J087X51-37</t>
  </si>
  <si>
    <t>8J087X51-40</t>
  </si>
  <si>
    <t>8J087X51-85</t>
  </si>
  <si>
    <t>8J087X51-82</t>
  </si>
  <si>
    <t>8J087X51-43</t>
  </si>
  <si>
    <t>8J087X51-55</t>
  </si>
  <si>
    <t>8J087X51-79</t>
  </si>
  <si>
    <t>8J087X51-58</t>
  </si>
  <si>
    <t>8J087X51-34</t>
  </si>
  <si>
    <t>8J087X51-76</t>
  </si>
  <si>
    <t>8J087X51-31, 8J087X51-100 (W/Relay Kit)</t>
  </si>
  <si>
    <t>8J087X51-01</t>
  </si>
  <si>
    <t>8J087X51-03</t>
  </si>
  <si>
    <t>8J087X51-04</t>
  </si>
  <si>
    <t>8J087X51-05</t>
  </si>
  <si>
    <t>8J087X51-06</t>
  </si>
  <si>
    <t>8J087X51-07</t>
  </si>
  <si>
    <t>8J087X51-09</t>
  </si>
  <si>
    <t>8J087X51-10</t>
  </si>
  <si>
    <t>8J087X51-11</t>
  </si>
  <si>
    <t>8J087X51-12</t>
  </si>
  <si>
    <t>8J087X51-14</t>
  </si>
  <si>
    <t>8J087X51-15</t>
  </si>
  <si>
    <t>8J087X51-17</t>
  </si>
  <si>
    <t>8J087X51-18</t>
  </si>
  <si>
    <t>8J087X51-19, 8J087X51-91 (W/Relay Kit)</t>
  </si>
  <si>
    <t>8J087X51-41</t>
  </si>
  <si>
    <t>8J087X51-25</t>
  </si>
  <si>
    <t>8J087X51-27</t>
  </si>
  <si>
    <t>8J087X51-28</t>
  </si>
  <si>
    <t>8J087X51-29</t>
  </si>
  <si>
    <t>8J087X51-30</t>
  </si>
  <si>
    <t>8J087X51-44</t>
  </si>
  <si>
    <t>8J087X51-35</t>
  </si>
  <si>
    <t>8J087X51-36</t>
  </si>
  <si>
    <t>8J087X51-46</t>
  </si>
  <si>
    <t>8J087X51-38</t>
  </si>
  <si>
    <t>8J087X51-39</t>
  </si>
  <si>
    <t>8J087X51-42</t>
  </si>
  <si>
    <t>8J087X51-45</t>
  </si>
  <si>
    <t>8J087X51-47</t>
  </si>
  <si>
    <t>8J087X51-48</t>
  </si>
  <si>
    <t>8J087X51-50</t>
  </si>
  <si>
    <t>8J087X51-51</t>
  </si>
  <si>
    <t>8J087X51-52</t>
  </si>
  <si>
    <t>8J087X51-54</t>
  </si>
  <si>
    <t>8J087X51-53</t>
  </si>
  <si>
    <t>8J087X51-56</t>
  </si>
  <si>
    <t>8J087X51-57</t>
  </si>
  <si>
    <t>8J087X51-59</t>
  </si>
  <si>
    <t>8J087X51-60</t>
  </si>
  <si>
    <t>8J087X51-77</t>
  </si>
  <si>
    <t>8J087X51-78</t>
  </si>
  <si>
    <t>8J087X51-80</t>
  </si>
  <si>
    <t>8J087X51-81</t>
  </si>
  <si>
    <t>8J087X51-83</t>
  </si>
  <si>
    <t>8J087X51-84</t>
  </si>
  <si>
    <t>8J087X51-86</t>
  </si>
  <si>
    <t>8J087X51-89</t>
  </si>
  <si>
    <t>8J087X51-87</t>
  </si>
  <si>
    <t>8J087X51-88</t>
  </si>
  <si>
    <t>8J087X51-90</t>
  </si>
  <si>
    <t>8J087X51-20, 8J087X51-92 (W/Relay Kit)</t>
  </si>
  <si>
    <t>8J087X51-23, 8J087X51-95 (W/Relay Kit)</t>
  </si>
  <si>
    <t>8J087X51-21, 8J087X51-93 (W/Relay Kit)</t>
  </si>
  <si>
    <t>8J087X51-22, 8J087X51-94 (W/Relay Kit)</t>
  </si>
  <si>
    <t>8J087X51-24, 8J087X51-96 (W/Relay Kit)</t>
  </si>
  <si>
    <t>8J087X51-97</t>
  </si>
  <si>
    <t>8J087X51-98</t>
  </si>
  <si>
    <t>8J087X51-99</t>
  </si>
  <si>
    <t>8J087X51-32, 8J087X51-101 (W/Relay Kit)</t>
  </si>
  <si>
    <t>8J087X51-33, 8J087X51-102 (W/Relay Kit)</t>
  </si>
  <si>
    <t>8J087X51-103 (8J087X51-64 for non-8500)</t>
  </si>
  <si>
    <t>8J087X51-104 (8J087X51-65 for non-8500)</t>
  </si>
  <si>
    <t>8J087X51-105 (8J087X51-66 for non-8500)</t>
  </si>
  <si>
    <t>8J087X51-106 (8J087X51-67 for non-8500)</t>
  </si>
  <si>
    <t>8J087X51-107 (8J087X51-68 for non-8500)</t>
  </si>
  <si>
    <t>8J087X51-108 (8J087X51-69 for non-8500)</t>
  </si>
  <si>
    <t>8J087X51-61 for non-8500</t>
  </si>
  <si>
    <t>8J087X51-62 for non-8500</t>
  </si>
  <si>
    <t>8J087X51-63 for non-8500</t>
  </si>
  <si>
    <t>8J087X51-70 (8J087X51-109 for non-8500)</t>
  </si>
  <si>
    <t>8J087X51-71 (8J087X51-110 for non-8500)</t>
  </si>
  <si>
    <t>8J087X51-72 (8J087X51-111 for non-8500)</t>
  </si>
  <si>
    <t>8J087X51-73 (8J087X51-112 for non-8500)</t>
  </si>
  <si>
    <t>8J087X51-74 (8J087X51-113 for non-8500)</t>
  </si>
  <si>
    <t>8J087X51-75 (8J087X51-114 for non-8500)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</si>
</sst>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0" xfId="0" applyBorder="1" applyAlignment="1"/>
    <xf numFmtId="0" fontId="0" fillId="0" borderId="0" xfId="0" quotePrefix="1" applyBorder="1" applyAlignment="1">
      <alignment horizontal="center"/>
    </xf>
    <xf numFmtId="0" fontId="3" fillId="0" borderId="0" xfId="0" applyFont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2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/>
    </xf>
    <xf numFmtId="0" fontId="0" fillId="0" borderId="0" xfId="0" quotePrefix="1" applyNumberFormat="1" applyBorder="1" applyAlignment="1">
      <alignment horizontal="center"/>
    </xf>
    <xf numFmtId="0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Protection="1"/>
    <xf numFmtId="0" fontId="1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0" fillId="9" borderId="9" xfId="0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10" borderId="0" xfId="0" applyFont="1" applyFill="1" applyAlignment="1">
      <alignment horizontal="right" vertical="center"/>
    </xf>
    <xf numFmtId="0" fontId="1" fillId="4" borderId="0" xfId="0" applyNumberFormat="1" applyFont="1" applyFill="1" applyAlignment="1">
      <alignment horizontal="left"/>
    </xf>
    <xf numFmtId="0" fontId="1" fillId="4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9" borderId="0" xfId="0" applyFill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8" borderId="1" xfId="0" applyFill="1" applyBorder="1" applyProtection="1"/>
    <xf numFmtId="0" fontId="0" fillId="8" borderId="2" xfId="0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0" fillId="8" borderId="0" xfId="0" applyFill="1" applyBorder="1" applyProtection="1"/>
    <xf numFmtId="0" fontId="1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left"/>
    </xf>
    <xf numFmtId="0" fontId="0" fillId="8" borderId="5" xfId="0" applyFill="1" applyBorder="1" applyProtection="1"/>
    <xf numFmtId="0" fontId="0" fillId="8" borderId="0" xfId="0" applyFill="1" applyBorder="1" applyAlignment="1" applyProtection="1">
      <alignment horizontal="left"/>
    </xf>
    <xf numFmtId="0" fontId="0" fillId="8" borderId="6" xfId="0" applyFill="1" applyBorder="1" applyProtection="1"/>
    <xf numFmtId="0" fontId="0" fillId="8" borderId="8" xfId="0" applyFill="1" applyBorder="1" applyProtection="1"/>
    <xf numFmtId="0" fontId="1" fillId="8" borderId="8" xfId="0" applyFont="1" applyFill="1" applyBorder="1" applyAlignment="1" applyProtection="1">
      <alignment horizontal="right"/>
    </xf>
    <xf numFmtId="0" fontId="1" fillId="7" borderId="0" xfId="0" applyFont="1" applyFill="1" applyAlignment="1">
      <alignment horizontal="center"/>
    </xf>
    <xf numFmtId="0" fontId="1" fillId="0" borderId="0" xfId="0" applyFont="1" applyProtection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4" borderId="0" xfId="0" applyFill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0" fillId="4" borderId="18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11" borderId="0" xfId="0" applyFill="1" applyAlignment="1">
      <alignment horizontal="center"/>
    </xf>
    <xf numFmtId="0" fontId="1" fillId="10" borderId="0" xfId="0" applyFont="1" applyFill="1"/>
    <xf numFmtId="0" fontId="0" fillId="0" borderId="0" xfId="0" quotePrefix="1"/>
    <xf numFmtId="0" fontId="1" fillId="3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1" fillId="8" borderId="0" xfId="0" applyFont="1" applyFill="1" applyBorder="1" applyProtection="1"/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0" xfId="0" applyNumberFormat="1" applyFill="1" applyBorder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8" borderId="0" xfId="0" applyFill="1" applyBorder="1"/>
    <xf numFmtId="0" fontId="0" fillId="6" borderId="0" xfId="0" applyNumberFormat="1" applyFill="1" applyBorder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6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7" borderId="0" xfId="0" applyFont="1" applyFill="1" applyBorder="1" applyProtection="1"/>
    <xf numFmtId="0" fontId="0" fillId="7" borderId="0" xfId="0" applyFill="1" applyBorder="1" applyProtection="1"/>
    <xf numFmtId="0" fontId="1" fillId="7" borderId="8" xfId="0" applyFont="1" applyFill="1" applyBorder="1" applyProtection="1"/>
    <xf numFmtId="0" fontId="0" fillId="7" borderId="8" xfId="0" applyFill="1" applyBorder="1" applyProtection="1"/>
    <xf numFmtId="0" fontId="0" fillId="7" borderId="2" xfId="0" applyFill="1" applyBorder="1" applyProtection="1"/>
    <xf numFmtId="0" fontId="0" fillId="7" borderId="3" xfId="0" applyFill="1" applyBorder="1" applyProtection="1"/>
    <xf numFmtId="0" fontId="0" fillId="7" borderId="5" xfId="0" applyFill="1" applyBorder="1" applyProtection="1"/>
    <xf numFmtId="0" fontId="0" fillId="7" borderId="8" xfId="0" applyFill="1" applyBorder="1" applyAlignment="1" applyProtection="1">
      <alignment horizontal="left"/>
    </xf>
    <xf numFmtId="0" fontId="0" fillId="7" borderId="7" xfId="0" applyFill="1" applyBorder="1" applyProtection="1"/>
    <xf numFmtId="0" fontId="16" fillId="8" borderId="0" xfId="0" applyFont="1" applyFill="1" applyBorder="1" applyProtection="1"/>
    <xf numFmtId="0" fontId="16" fillId="8" borderId="0" xfId="0" applyFont="1" applyFill="1" applyBorder="1" applyAlignment="1" applyProtection="1">
      <alignment horizontal="right"/>
    </xf>
    <xf numFmtId="0" fontId="17" fillId="8" borderId="0" xfId="0" applyFont="1" applyFill="1" applyBorder="1" applyAlignment="1" applyProtection="1">
      <alignment horizontal="left"/>
    </xf>
    <xf numFmtId="0" fontId="18" fillId="0" borderId="0" xfId="0" applyFont="1" applyProtection="1"/>
    <xf numFmtId="0" fontId="16" fillId="0" borderId="0" xfId="0" applyFont="1" applyAlignment="1" applyProtection="1">
      <alignment horizontal="center"/>
    </xf>
    <xf numFmtId="0" fontId="2" fillId="4" borderId="0" xfId="0" applyFont="1" applyFill="1" applyAlignment="1">
      <alignment horizontal="center"/>
    </xf>
    <xf numFmtId="0" fontId="6" fillId="7" borderId="2" xfId="0" applyFont="1" applyFill="1" applyBorder="1" applyProtection="1"/>
    <xf numFmtId="0" fontId="1" fillId="7" borderId="2" xfId="0" applyFont="1" applyFill="1" applyBorder="1" applyProtection="1"/>
    <xf numFmtId="0" fontId="1" fillId="0" borderId="0" xfId="0" quotePrefix="1" applyFont="1" applyBorder="1" applyAlignment="1">
      <alignment horizontal="left"/>
    </xf>
    <xf numFmtId="0" fontId="6" fillId="8" borderId="0" xfId="0" applyFont="1" applyFill="1" applyBorder="1" applyAlignment="1" applyProtection="1">
      <alignment horizontal="left"/>
    </xf>
    <xf numFmtId="0" fontId="6" fillId="8" borderId="4" xfId="0" applyFont="1" applyFill="1" applyBorder="1" applyProtection="1"/>
    <xf numFmtId="0" fontId="2" fillId="8" borderId="8" xfId="0" applyFont="1" applyFill="1" applyBorder="1" applyAlignment="1" applyProtection="1">
      <alignment horizontal="left" vertical="top" wrapText="1"/>
    </xf>
    <xf numFmtId="0" fontId="2" fillId="8" borderId="7" xfId="0" applyFont="1" applyFill="1" applyBorder="1" applyAlignment="1" applyProtection="1">
      <alignment horizontal="left" vertical="top" wrapText="1"/>
    </xf>
    <xf numFmtId="0" fontId="5" fillId="8" borderId="0" xfId="0" applyFont="1" applyFill="1" applyAlignment="1">
      <alignment horizontal="center"/>
    </xf>
    <xf numFmtId="0" fontId="2" fillId="7" borderId="4" xfId="0" applyFont="1" applyFill="1" applyBorder="1" applyAlignment="1" applyProtection="1">
      <alignment horizontal="center"/>
    </xf>
    <xf numFmtId="0" fontId="2" fillId="7" borderId="6" xfId="0" applyFont="1" applyFill="1" applyBorder="1" applyAlignment="1" applyProtection="1">
      <alignment horizontal="center"/>
    </xf>
    <xf numFmtId="0" fontId="20" fillId="7" borderId="1" xfId="0" applyFont="1" applyFill="1" applyBorder="1" applyAlignment="1" applyProtection="1">
      <alignment horizontal="center"/>
    </xf>
    <xf numFmtId="0" fontId="10" fillId="8" borderId="0" xfId="0" applyFont="1" applyFill="1" applyBorder="1" applyProtection="1"/>
    <xf numFmtId="0" fontId="2" fillId="8" borderId="8" xfId="0" applyFont="1" applyFill="1" applyBorder="1" applyAlignment="1" applyProtection="1">
      <alignment horizontal="left" vertical="top"/>
    </xf>
    <xf numFmtId="49" fontId="0" fillId="0" borderId="0" xfId="0" applyNumberFormat="1" applyFill="1" applyBorder="1" applyAlignment="1">
      <alignment horizontal="center"/>
    </xf>
    <xf numFmtId="49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19" fillId="0" borderId="0" xfId="0" applyNumberFormat="1" applyFont="1" applyAlignment="1" applyProtection="1">
      <alignment horizontal="left"/>
    </xf>
    <xf numFmtId="0" fontId="2" fillId="8" borderId="0" xfId="0" applyFont="1" applyFill="1" applyBorder="1" applyAlignment="1" applyProtection="1">
      <alignment horizontal="left" vertical="top" wrapText="1"/>
    </xf>
    <xf numFmtId="0" fontId="2" fillId="8" borderId="5" xfId="0" applyFont="1" applyFill="1" applyBorder="1" applyAlignment="1" applyProtection="1">
      <alignment horizontal="left" vertical="top" wrapText="1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Lookups!$B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Lookups!$F$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checked="Checked" fmlaLink="Lookups!$J$3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fmlaLink="Lookups!$J$4" lockText="1" noThreeD="1"/>
</file>

<file path=xl/ctrlProps/ctrlProp13.xml><?xml version="1.0" encoding="utf-8"?>
<formControlPr xmlns="http://schemas.microsoft.com/office/spreadsheetml/2009/9/main" objectType="CheckBox" fmlaLink="Lookups!$J$5" lockText="1" noThreeD="1"/>
</file>

<file path=xl/ctrlProps/ctrlProp14.xml><?xml version="1.0" encoding="utf-8"?>
<formControlPr xmlns="http://schemas.microsoft.com/office/spreadsheetml/2009/9/main" objectType="CheckBox" fmlaLink="Lookups!$J$6" lockText="1" noThreeD="1"/>
</file>

<file path=xl/ctrlProps/ctrlProp15.xml><?xml version="1.0" encoding="utf-8"?>
<formControlPr xmlns="http://schemas.microsoft.com/office/spreadsheetml/2009/9/main" objectType="CheckBox" fmlaLink="Lookups!$J$7" lockText="1" noThreeD="1"/>
</file>

<file path=xl/ctrlProps/ctrlProp16.xml><?xml version="1.0" encoding="utf-8"?>
<formControlPr xmlns="http://schemas.microsoft.com/office/spreadsheetml/2009/9/main" objectType="CheckBox" fmlaLink="Lookups!$J$8" lockText="1" noThreeD="1"/>
</file>

<file path=xl/ctrlProps/ctrlProp17.xml><?xml version="1.0" encoding="utf-8"?>
<formControlPr xmlns="http://schemas.microsoft.com/office/spreadsheetml/2009/9/main" objectType="CheckBox" checked="Checked" fmlaLink="Lookups!$O$3" lockText="1" noThreeD="1"/>
</file>

<file path=xl/ctrlProps/ctrlProp18.xml><?xml version="1.0" encoding="utf-8"?>
<formControlPr xmlns="http://schemas.microsoft.com/office/spreadsheetml/2009/9/main" objectType="CheckBox" fmlaLink="Lookups!$O$4" lockText="1" noThreeD="1"/>
</file>

<file path=xl/ctrlProps/ctrlProp19.xml><?xml version="1.0" encoding="utf-8"?>
<formControlPr xmlns="http://schemas.microsoft.com/office/spreadsheetml/2009/9/main" objectType="CheckBox" fmlaLink="Lookups!$O$5" lockText="1" noThreeD="1"/>
</file>

<file path=xl/ctrlProps/ctrlProp20.xml><?xml version="1.0" encoding="utf-8"?>
<formControlPr xmlns="http://schemas.microsoft.com/office/spreadsheetml/2009/9/main" objectType="CheckBox" fmlaLink="Lookups!$O$6" lockText="1" noThreeD="1"/>
</file>

<file path=xl/ctrlProps/ctrlProp21.xml><?xml version="1.0" encoding="utf-8"?>
<formControlPr xmlns="http://schemas.microsoft.com/office/spreadsheetml/2009/9/main" objectType="CheckBox" fmlaLink="Lookups!$O$7" lockText="1" noThreeD="1"/>
</file>

<file path=xl/ctrlProps/ctrlProp22.xml><?xml version="1.0" encoding="utf-8"?>
<formControlPr xmlns="http://schemas.microsoft.com/office/spreadsheetml/2009/9/main" objectType="CheckBox" fmlaLink="Lookups!$O$8" lockText="1" noThreeD="1"/>
</file>

<file path=xl/ctrlProps/ctrlProp23.xml><?xml version="1.0" encoding="utf-8"?>
<formControlPr xmlns="http://schemas.microsoft.com/office/spreadsheetml/2009/9/main" objectType="Label" lockText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Lookups!$Y$3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Label" lockText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2</xdr:row>
          <xdr:rowOff>137160</xdr:rowOff>
        </xdr:from>
        <xdr:to>
          <xdr:col>6</xdr:col>
          <xdr:colOff>274320</xdr:colOff>
          <xdr:row>10</xdr:row>
          <xdr:rowOff>30480</xdr:rowOff>
        </xdr:to>
        <xdr:sp macro="" textlink="">
          <xdr:nvSpPr>
            <xdr:cNvPr id="4158" name="Group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VR Tx Frequency Band Used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3</xdr:row>
          <xdr:rowOff>144780</xdr:rowOff>
        </xdr:from>
        <xdr:to>
          <xdr:col>5</xdr:col>
          <xdr:colOff>350520</xdr:colOff>
          <xdr:row>4</xdr:row>
          <xdr:rowOff>175260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138-174 (VHF)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4</xdr:row>
          <xdr:rowOff>175260</xdr:rowOff>
        </xdr:from>
        <xdr:to>
          <xdr:col>5</xdr:col>
          <xdr:colOff>350520</xdr:colOff>
          <xdr:row>6</xdr:row>
          <xdr:rowOff>7620</xdr:rowOff>
        </xdr:to>
        <xdr:sp macro="" textlink="">
          <xdr:nvSpPr>
            <xdr:cNvPr id="4162" name="Option Butto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380-430 (UHF)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6</xdr:row>
          <xdr:rowOff>22860</xdr:rowOff>
        </xdr:from>
        <xdr:to>
          <xdr:col>5</xdr:col>
          <xdr:colOff>350520</xdr:colOff>
          <xdr:row>7</xdr:row>
          <xdr:rowOff>45720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450-512 (UHF)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60960</xdr:rowOff>
        </xdr:from>
        <xdr:to>
          <xdr:col>5</xdr:col>
          <xdr:colOff>350520</xdr:colOff>
          <xdr:row>8</xdr:row>
          <xdr:rowOff>83820</xdr:rowOff>
        </xdr:to>
        <xdr:sp macro="" textlink="">
          <xdr:nvSpPr>
            <xdr:cNvPr id="4164" name="Option Butto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764-776 (700)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8</xdr:row>
          <xdr:rowOff>83820</xdr:rowOff>
        </xdr:from>
        <xdr:to>
          <xdr:col>5</xdr:col>
          <xdr:colOff>350520</xdr:colOff>
          <xdr:row>9</xdr:row>
          <xdr:rowOff>114300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851-869 (800)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</xdr:row>
          <xdr:rowOff>144780</xdr:rowOff>
        </xdr:from>
        <xdr:to>
          <xdr:col>3</xdr:col>
          <xdr:colOff>0</xdr:colOff>
          <xdr:row>13</xdr:row>
          <xdr:rowOff>175260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136-174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</xdr:row>
          <xdr:rowOff>7620</xdr:rowOff>
        </xdr:from>
        <xdr:to>
          <xdr:col>4</xdr:col>
          <xdr:colOff>502920</xdr:colOff>
          <xdr:row>20</xdr:row>
          <xdr:rowOff>38100</xdr:rowOff>
        </xdr:to>
        <xdr:sp macro="" textlink="">
          <xdr:nvSpPr>
            <xdr:cNvPr id="4168" name="Group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13</xdr:row>
          <xdr:rowOff>182880</xdr:rowOff>
        </xdr:from>
        <xdr:to>
          <xdr:col>3</xdr:col>
          <xdr:colOff>0</xdr:colOff>
          <xdr:row>15</xdr:row>
          <xdr:rowOff>22860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380-470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15</xdr:row>
          <xdr:rowOff>22860</xdr:rowOff>
        </xdr:from>
        <xdr:to>
          <xdr:col>3</xdr:col>
          <xdr:colOff>0</xdr:colOff>
          <xdr:row>16</xdr:row>
          <xdr:rowOff>45720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450-520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60960</xdr:rowOff>
        </xdr:from>
        <xdr:to>
          <xdr:col>3</xdr:col>
          <xdr:colOff>0</xdr:colOff>
          <xdr:row>17</xdr:row>
          <xdr:rowOff>83820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764-776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17</xdr:row>
          <xdr:rowOff>99060</xdr:rowOff>
        </xdr:from>
        <xdr:to>
          <xdr:col>3</xdr:col>
          <xdr:colOff>0</xdr:colOff>
          <xdr:row>18</xdr:row>
          <xdr:rowOff>121920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799-806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18</xdr:row>
          <xdr:rowOff>137160</xdr:rowOff>
        </xdr:from>
        <xdr:to>
          <xdr:col>3</xdr:col>
          <xdr:colOff>0</xdr:colOff>
          <xdr:row>19</xdr:row>
          <xdr:rowOff>160020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851-870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12</xdr:row>
          <xdr:rowOff>144780</xdr:rowOff>
        </xdr:from>
        <xdr:to>
          <xdr:col>3</xdr:col>
          <xdr:colOff>350520</xdr:colOff>
          <xdr:row>13</xdr:row>
          <xdr:rowOff>175260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</xdr:row>
          <xdr:rowOff>182880</xdr:rowOff>
        </xdr:from>
        <xdr:to>
          <xdr:col>3</xdr:col>
          <xdr:colOff>342900</xdr:colOff>
          <xdr:row>15</xdr:row>
          <xdr:rowOff>22860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30480</xdr:rowOff>
        </xdr:from>
        <xdr:to>
          <xdr:col>3</xdr:col>
          <xdr:colOff>365760</xdr:colOff>
          <xdr:row>16</xdr:row>
          <xdr:rowOff>60960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60960</xdr:rowOff>
        </xdr:from>
        <xdr:to>
          <xdr:col>3</xdr:col>
          <xdr:colOff>365760</xdr:colOff>
          <xdr:row>17</xdr:row>
          <xdr:rowOff>83820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99060</xdr:rowOff>
        </xdr:from>
        <xdr:to>
          <xdr:col>3</xdr:col>
          <xdr:colOff>350520</xdr:colOff>
          <xdr:row>18</xdr:row>
          <xdr:rowOff>121920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137160</xdr:rowOff>
        </xdr:from>
        <xdr:to>
          <xdr:col>3</xdr:col>
          <xdr:colOff>342900</xdr:colOff>
          <xdr:row>19</xdr:row>
          <xdr:rowOff>160020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373380</xdr:colOff>
          <xdr:row>12</xdr:row>
          <xdr:rowOff>175260</xdr:rowOff>
        </xdr:from>
        <xdr:to>
          <xdr:col>4</xdr:col>
          <xdr:colOff>350520</xdr:colOff>
          <xdr:row>18</xdr:row>
          <xdr:rowOff>83820</xdr:rowOff>
        </xdr:to>
        <xdr:sp macro="" textlink="">
          <xdr:nvSpPr>
            <xdr:cNvPr id="4180" name="Label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Bands also 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used by APX 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with 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VR Enabled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12</xdr:row>
          <xdr:rowOff>182880</xdr:rowOff>
        </xdr:from>
        <xdr:to>
          <xdr:col>2</xdr:col>
          <xdr:colOff>7620</xdr:colOff>
          <xdr:row>18</xdr:row>
          <xdr:rowOff>99060</xdr:rowOff>
        </xdr:to>
        <xdr:sp macro="" textlink="">
          <xdr:nvSpPr>
            <xdr:cNvPr id="4187" name="Label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Bands Used by  APX8500 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(with or without VR)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145547</xdr:colOff>
          <xdr:row>3</xdr:row>
          <xdr:rowOff>98183</xdr:rowOff>
        </xdr:from>
        <xdr:to>
          <xdr:col>3</xdr:col>
          <xdr:colOff>167637</xdr:colOff>
          <xdr:row>8</xdr:row>
          <xdr:rowOff>170858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27487" y="677303"/>
              <a:ext cx="1363210" cy="987075"/>
              <a:chOff x="351720" y="470070"/>
              <a:chExt cx="1244168" cy="1025175"/>
            </a:xfrm>
          </xdr:grpSpPr>
          <xdr:sp macro="" textlink="">
            <xdr:nvSpPr>
              <xdr:cNvPr id="4153" name="Option Button 57" hidden="1">
                <a:extLst>
                  <a:ext uri="{63B3BB69-23CF-44E3-9099-C40C66FF867C}">
                    <a14:compatExt spid="_x0000_s4153"/>
                  </a:ext>
                  <a:ext uri="{FF2B5EF4-FFF2-40B4-BE49-F238E27FC236}">
                    <a16:creationId xmlns:a16="http://schemas.microsoft.com/office/drawing/2014/main" id="{00000000-0008-0000-0000-000039100000}"/>
                  </a:ext>
                </a:extLst>
              </xdr:cNvPr>
              <xdr:cNvSpPr/>
            </xdr:nvSpPr>
            <xdr:spPr bwMode="auto">
              <a:xfrm>
                <a:off x="552989" y="625885"/>
                <a:ext cx="544688" cy="263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DVR</a:t>
                </a:r>
              </a:p>
            </xdr:txBody>
          </xdr:sp>
          <xdr:sp macro="" textlink="">
            <xdr:nvSpPr>
              <xdr:cNvPr id="4154" name="Option Button 58" hidden="1">
                <a:extLst>
                  <a:ext uri="{63B3BB69-23CF-44E3-9099-C40C66FF867C}">
                    <a14:compatExt spid="_x0000_s4154"/>
                  </a:ext>
                  <a:ext uri="{FF2B5EF4-FFF2-40B4-BE49-F238E27FC236}">
                    <a16:creationId xmlns:a16="http://schemas.microsoft.com/office/drawing/2014/main" id="{00000000-0008-0000-0000-00003A100000}"/>
                  </a:ext>
                </a:extLst>
              </xdr:cNvPr>
              <xdr:cNvSpPr/>
            </xdr:nvSpPr>
            <xdr:spPr bwMode="auto">
              <a:xfrm>
                <a:off x="555470" y="895227"/>
                <a:ext cx="847674" cy="2627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VRX1000</a:t>
                </a:r>
              </a:p>
            </xdr:txBody>
          </xdr:sp>
          <xdr:sp macro="" textlink="">
            <xdr:nvSpPr>
              <xdr:cNvPr id="4155" name="Group Box 59" hidden="1">
                <a:extLst>
                  <a:ext uri="{63B3BB69-23CF-44E3-9099-C40C66FF867C}">
                    <a14:compatExt spid="_x0000_s4155"/>
                  </a:ext>
                  <a:ext uri="{FF2B5EF4-FFF2-40B4-BE49-F238E27FC236}">
                    <a16:creationId xmlns:a16="http://schemas.microsoft.com/office/drawing/2014/main" id="{00000000-0008-0000-0000-00003B100000}"/>
                  </a:ext>
                </a:extLst>
              </xdr:cNvPr>
              <xdr:cNvSpPr/>
            </xdr:nvSpPr>
            <xdr:spPr bwMode="auto">
              <a:xfrm>
                <a:off x="351720" y="470070"/>
                <a:ext cx="1244168" cy="10251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7432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Repeater Type</a:t>
                </a:r>
              </a:p>
            </xdr:txBody>
          </xdr:sp>
          <xdr:sp macro="" textlink="">
            <xdr:nvSpPr>
              <xdr:cNvPr id="4193" name="Option Button 97" hidden="1">
                <a:extLst>
                  <a:ext uri="{63B3BB69-23CF-44E3-9099-C40C66FF867C}">
                    <a14:compatExt spid="_x0000_s4193"/>
                  </a:ext>
                  <a:ext uri="{FF2B5EF4-FFF2-40B4-BE49-F238E27FC236}">
                    <a16:creationId xmlns:a16="http://schemas.microsoft.com/office/drawing/2014/main" id="{00000000-0008-0000-0000-000061100000}"/>
                  </a:ext>
                </a:extLst>
              </xdr:cNvPr>
              <xdr:cNvSpPr/>
            </xdr:nvSpPr>
            <xdr:spPr bwMode="auto">
              <a:xfrm>
                <a:off x="557840" y="1164743"/>
                <a:ext cx="77296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DVR Suitcase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132816</xdr:colOff>
          <xdr:row>15</xdr:row>
          <xdr:rowOff>36739</xdr:rowOff>
        </xdr:from>
        <xdr:to>
          <xdr:col>8</xdr:col>
          <xdr:colOff>251732</xdr:colOff>
          <xdr:row>20</xdr:row>
          <xdr:rowOff>43543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853156" y="2810419"/>
              <a:ext cx="1741976" cy="921204"/>
              <a:chOff x="2390241" y="2903765"/>
              <a:chExt cx="1700066" cy="959304"/>
            </a:xfrm>
          </xdr:grpSpPr>
          <xdr:sp macro="" textlink="">
            <xdr:nvSpPr>
              <xdr:cNvPr id="4184" name="Group Box 88" hidden="1">
                <a:extLst>
                  <a:ext uri="{63B3BB69-23CF-44E3-9099-C40C66FF867C}">
                    <a14:compatExt spid="_x0000_s4184"/>
                  </a:ext>
                  <a:ext uri="{FF2B5EF4-FFF2-40B4-BE49-F238E27FC236}">
                    <a16:creationId xmlns:a16="http://schemas.microsoft.com/office/drawing/2014/main" id="{00000000-0008-0000-0000-000058100000}"/>
                  </a:ext>
                </a:extLst>
              </xdr:cNvPr>
              <xdr:cNvSpPr/>
            </xdr:nvSpPr>
            <xdr:spPr bwMode="auto">
              <a:xfrm>
                <a:off x="2390241" y="2903765"/>
                <a:ext cx="1700066" cy="95930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7432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APX Antenna Type</a:t>
                </a:r>
              </a:p>
            </xdr:txBody>
          </xdr:sp>
          <xdr:sp macro="" textlink="">
            <xdr:nvSpPr>
              <xdr:cNvPr id="4185" name="Option Button 89" hidden="1">
                <a:extLst>
                  <a:ext uri="{63B3BB69-23CF-44E3-9099-C40C66FF867C}">
                    <a14:compatExt spid="_x0000_s4185"/>
                  </a:ext>
                  <a:ext uri="{FF2B5EF4-FFF2-40B4-BE49-F238E27FC236}">
                    <a16:creationId xmlns:a16="http://schemas.microsoft.com/office/drawing/2014/main" id="{00000000-0008-0000-0000-000059100000}"/>
                  </a:ext>
                </a:extLst>
              </xdr:cNvPr>
              <xdr:cNvSpPr/>
            </xdr:nvSpPr>
            <xdr:spPr bwMode="auto">
              <a:xfrm>
                <a:off x="2494565" y="3075215"/>
                <a:ext cx="1534510" cy="1823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User-Defined or Unknown</a:t>
                </a:r>
              </a:p>
            </xdr:txBody>
          </xdr:sp>
          <xdr:sp macro="" textlink="">
            <xdr:nvSpPr>
              <xdr:cNvPr id="4186" name="Option Button 90" hidden="1">
                <a:extLst>
                  <a:ext uri="{63B3BB69-23CF-44E3-9099-C40C66FF867C}">
                    <a14:compatExt spid="_x0000_s4186"/>
                  </a:ext>
                  <a:ext uri="{FF2B5EF4-FFF2-40B4-BE49-F238E27FC236}">
                    <a16:creationId xmlns:a16="http://schemas.microsoft.com/office/drawing/2014/main" id="{00000000-0008-0000-0000-00005A100000}"/>
                  </a:ext>
                </a:extLst>
              </xdr:cNvPr>
              <xdr:cNvSpPr/>
            </xdr:nvSpPr>
            <xdr:spPr bwMode="auto">
              <a:xfrm>
                <a:off x="2494564" y="3295708"/>
                <a:ext cx="136343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One or More Single-Band</a:t>
                </a:r>
              </a:p>
            </xdr:txBody>
          </xdr:sp>
          <xdr:sp macro="" textlink="">
            <xdr:nvSpPr>
              <xdr:cNvPr id="4194" name="Option Button 98" hidden="1">
                <a:extLst>
                  <a:ext uri="{63B3BB69-23CF-44E3-9099-C40C66FF867C}">
                    <a14:compatExt spid="_x0000_s4194"/>
                  </a:ext>
                  <a:ext uri="{FF2B5EF4-FFF2-40B4-BE49-F238E27FC236}">
                    <a16:creationId xmlns:a16="http://schemas.microsoft.com/office/drawing/2014/main" id="{00000000-0008-0000-0000-000062100000}"/>
                  </a:ext>
                </a:extLst>
              </xdr:cNvPr>
              <xdr:cNvSpPr/>
            </xdr:nvSpPr>
            <xdr:spPr bwMode="auto">
              <a:xfrm>
                <a:off x="2495383" y="3522889"/>
                <a:ext cx="1453637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One All-band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6</xdr:col>
      <xdr:colOff>354798</xdr:colOff>
      <xdr:row>3</xdr:row>
      <xdr:rowOff>180910</xdr:rowOff>
    </xdr:from>
    <xdr:to>
      <xdr:col>12</xdr:col>
      <xdr:colOff>200025</xdr:colOff>
      <xdr:row>6</xdr:row>
      <xdr:rowOff>73851</xdr:rowOff>
    </xdr:to>
    <xdr:pic>
      <xdr:nvPicPr>
        <xdr:cNvPr id="39" name="Picture 2" descr="D:\Documents and Settings\Nickb\My Documents\My Pictures\Logos\FutComLOGO-Blue 2012-6.t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2348" y="771460"/>
          <a:ext cx="2988477" cy="46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256709</xdr:colOff>
      <xdr:row>12</xdr:row>
      <xdr:rowOff>13939</xdr:rowOff>
    </xdr:from>
    <xdr:to>
      <xdr:col>2</xdr:col>
      <xdr:colOff>256709</xdr:colOff>
      <xdr:row>20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63489" y="2238979"/>
          <a:ext cx="0" cy="1487201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12</xdr:row>
      <xdr:rowOff>13939</xdr:rowOff>
    </xdr:from>
    <xdr:to>
      <xdr:col>3</xdr:col>
      <xdr:colOff>104775</xdr:colOff>
      <xdr:row>20</xdr:row>
      <xdr:rowOff>38100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727835" y="2238979"/>
          <a:ext cx="0" cy="1487201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96930</xdr:colOff>
      <xdr:row>16</xdr:row>
      <xdr:rowOff>147917</xdr:rowOff>
    </xdr:from>
    <xdr:to>
      <xdr:col>22</xdr:col>
      <xdr:colOff>825313</xdr:colOff>
      <xdr:row>22</xdr:row>
      <xdr:rowOff>173691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7163489" y="3218329"/>
          <a:ext cx="2510118" cy="1179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USER-ANTENNA treatment:</a:t>
          </a:r>
        </a:p>
        <a:p>
          <a:r>
            <a:rPr lang="en-CA" sz="1100"/>
            <a:t>if MSU</a:t>
          </a:r>
          <a:r>
            <a:rPr lang="en-CA" sz="1100" baseline="0"/>
            <a:t> is </a:t>
          </a:r>
          <a:r>
            <a:rPr lang="en-CA" sz="1100"/>
            <a:t>SINGLE-BAND, assume single-</a:t>
          </a:r>
          <a:r>
            <a:rPr lang="en-CA" sz="1100" baseline="0"/>
            <a:t>antenna</a:t>
          </a:r>
        </a:p>
        <a:p>
          <a:r>
            <a:rPr lang="en-CA" sz="1100" baseline="0"/>
            <a:t>if MSU is ALL-BAND, assume All-Band antenna</a:t>
          </a:r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RX%20SOLUTIONS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X SOLUTION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2FCD-902A-4249-996B-32C441C29B05}">
  <sheetPr codeName="MAIN">
    <pageSetUpPr fitToPage="1"/>
  </sheetPr>
  <dimension ref="B1:N47"/>
  <sheetViews>
    <sheetView showGridLines="0" showRowColHeaders="0" tabSelected="1" topLeftCell="A4" zoomScaleNormal="100" workbookViewId="0">
      <selection activeCell="N13" sqref="N13"/>
    </sheetView>
  </sheetViews>
  <sheetFormatPr defaultColWidth="9.109375" defaultRowHeight="14.4" x14ac:dyDescent="0.3"/>
  <cols>
    <col min="1" max="1" width="4.109375" style="60" customWidth="1"/>
    <col min="2" max="2" width="9.109375" style="60"/>
    <col min="3" max="3" width="10.44140625" style="60" customWidth="1"/>
    <col min="4" max="4" width="6.88671875" style="60" customWidth="1"/>
    <col min="5" max="6" width="9.109375" style="60"/>
    <col min="7" max="7" width="5.44140625" style="60" customWidth="1"/>
    <col min="8" max="11" width="9.109375" style="60"/>
    <col min="12" max="12" width="5.109375" style="60" customWidth="1"/>
    <col min="13" max="13" width="3.44140625" style="60" customWidth="1"/>
    <col min="14" max="14" width="29.44140625" style="61" customWidth="1"/>
    <col min="15" max="16384" width="9.109375" style="60"/>
  </cols>
  <sheetData>
    <row r="1" spans="3:7" ht="15.6" x14ac:dyDescent="0.3">
      <c r="E1" s="63" t="s">
        <v>47</v>
      </c>
    </row>
    <row r="2" spans="3:7" ht="15.6" x14ac:dyDescent="0.3">
      <c r="E2" s="63" t="s">
        <v>227</v>
      </c>
    </row>
    <row r="9" spans="3:7" x14ac:dyDescent="0.3">
      <c r="G9" s="62"/>
    </row>
    <row r="12" spans="3:7" x14ac:dyDescent="0.3">
      <c r="C12" s="196" t="s">
        <v>235</v>
      </c>
      <c r="F12" s="67" t="str">
        <f>IF(Lookups!$K$16,"ERROR: Please Check BANDS used by APX","")</f>
        <v/>
      </c>
    </row>
    <row r="13" spans="3:7" x14ac:dyDescent="0.3">
      <c r="F13" s="67" t="str">
        <f>IF(Lookups!$P$17,"ERROR: Please Check APX BAND where VR will be Used","")</f>
        <v/>
      </c>
    </row>
    <row r="14" spans="3:7" x14ac:dyDescent="0.3">
      <c r="F14" s="67" t="str">
        <f>IF(Lookups!$P$16,"ERROR: A Band chosen for APX-VR Repeat is not an APX Band","")</f>
        <v/>
      </c>
    </row>
    <row r="19" spans="2:13" x14ac:dyDescent="0.3">
      <c r="J19" s="193"/>
      <c r="K19" s="194" t="s">
        <v>123</v>
      </c>
      <c r="L19" s="195">
        <f>Lookups!$B$16</f>
        <v>297</v>
      </c>
    </row>
    <row r="20" spans="2:13" x14ac:dyDescent="0.3">
      <c r="J20" s="193"/>
      <c r="K20" s="194" t="s">
        <v>228</v>
      </c>
      <c r="L20" s="195">
        <f>Lookups!$M$29</f>
        <v>7</v>
      </c>
    </row>
    <row r="23" spans="2:13" x14ac:dyDescent="0.3">
      <c r="B23" s="126" t="s">
        <v>127</v>
      </c>
    </row>
    <row r="24" spans="2:13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/>
    </row>
    <row r="25" spans="2:13" x14ac:dyDescent="0.3">
      <c r="B25" s="116"/>
      <c r="C25" s="117"/>
      <c r="D25" s="118" t="s">
        <v>236</v>
      </c>
      <c r="E25" s="219" t="str">
        <f>Lookups!$M$28</f>
        <v>DVR (VHF) Inband; For APX (VHF) using Single-Band Antenna(s)</v>
      </c>
      <c r="F25" s="219"/>
      <c r="G25" s="219"/>
      <c r="H25" s="219"/>
      <c r="I25" s="219"/>
      <c r="J25" s="219"/>
      <c r="K25" s="219"/>
      <c r="L25" s="219"/>
      <c r="M25" s="220"/>
    </row>
    <row r="26" spans="2:13" x14ac:dyDescent="0.3">
      <c r="B26" s="116"/>
      <c r="C26" s="210"/>
      <c r="D26" s="118"/>
      <c r="E26" s="219"/>
      <c r="F26" s="219"/>
      <c r="G26" s="219"/>
      <c r="H26" s="219"/>
      <c r="I26" s="219"/>
      <c r="J26" s="219"/>
      <c r="K26" s="219"/>
      <c r="L26" s="219"/>
      <c r="M26" s="220"/>
    </row>
    <row r="27" spans="2:13" x14ac:dyDescent="0.3">
      <c r="B27" s="203" t="s">
        <v>239</v>
      </c>
      <c r="C27" s="117"/>
      <c r="D27" s="202"/>
      <c r="E27" s="121"/>
      <c r="F27" s="117"/>
      <c r="G27" s="117"/>
      <c r="H27" s="117"/>
      <c r="I27" s="117"/>
      <c r="J27" s="117"/>
      <c r="K27" s="117"/>
      <c r="L27" s="117"/>
      <c r="M27" s="120"/>
    </row>
    <row r="28" spans="2:13" x14ac:dyDescent="0.3">
      <c r="B28" s="116"/>
      <c r="C28" s="117"/>
      <c r="D28" s="118" t="s">
        <v>124</v>
      </c>
      <c r="E28" s="119" t="str">
        <f>Lookups!$M$30</f>
        <v>STANDARD IN-BAND FILTER PACKAGE</v>
      </c>
      <c r="F28" s="117"/>
      <c r="G28" s="117"/>
      <c r="H28" s="117"/>
      <c r="I28" s="117"/>
      <c r="J28" s="117"/>
      <c r="K28" s="117"/>
      <c r="L28" s="117"/>
      <c r="M28" s="120"/>
    </row>
    <row r="29" spans="2:13" x14ac:dyDescent="0.3">
      <c r="B29" s="116"/>
      <c r="C29" s="117"/>
      <c r="D29" s="118" t="s">
        <v>96</v>
      </c>
      <c r="E29" s="219" t="str">
        <f>Lookups!$M$31</f>
        <v>This Filtering is Mandatory</v>
      </c>
      <c r="F29" s="219"/>
      <c r="G29" s="219"/>
      <c r="H29" s="219"/>
      <c r="I29" s="219"/>
      <c r="J29" s="219"/>
      <c r="K29" s="219"/>
      <c r="L29" s="219"/>
      <c r="M29" s="220"/>
    </row>
    <row r="30" spans="2:13" x14ac:dyDescent="0.3">
      <c r="B30" s="116"/>
      <c r="C30" s="117"/>
      <c r="D30" s="118"/>
      <c r="E30" s="219"/>
      <c r="F30" s="219"/>
      <c r="G30" s="219"/>
      <c r="H30" s="219"/>
      <c r="I30" s="219"/>
      <c r="J30" s="219"/>
      <c r="K30" s="219"/>
      <c r="L30" s="219"/>
      <c r="M30" s="220"/>
    </row>
    <row r="31" spans="2:13" ht="15" customHeight="1" x14ac:dyDescent="0.3">
      <c r="B31" s="122"/>
      <c r="C31" s="123"/>
      <c r="D31" s="124" t="s">
        <v>256</v>
      </c>
      <c r="E31" s="211" t="str">
        <f>Lookups!$M$33</f>
        <v>No Drawing</v>
      </c>
      <c r="F31" s="204"/>
      <c r="G31" s="204"/>
      <c r="H31" s="204"/>
      <c r="I31" s="204"/>
      <c r="J31" s="204"/>
      <c r="K31" s="204"/>
      <c r="L31" s="204"/>
      <c r="M31" s="205"/>
    </row>
    <row r="32" spans="2:13" x14ac:dyDescent="0.3">
      <c r="B32" s="64"/>
    </row>
    <row r="33" spans="2:13" x14ac:dyDescent="0.3">
      <c r="B33" s="126" t="s">
        <v>168</v>
      </c>
      <c r="E33" s="61"/>
    </row>
    <row r="34" spans="2:13" x14ac:dyDescent="0.3">
      <c r="B34" s="209" t="s">
        <v>183</v>
      </c>
      <c r="C34" s="199" t="s">
        <v>181</v>
      </c>
      <c r="D34" s="200"/>
      <c r="E34" s="199" t="s">
        <v>83</v>
      </c>
      <c r="F34" s="188"/>
      <c r="G34" s="188"/>
      <c r="H34" s="188"/>
      <c r="I34" s="188"/>
      <c r="J34" s="188"/>
      <c r="K34" s="188"/>
      <c r="L34" s="188"/>
      <c r="M34" s="189"/>
    </row>
    <row r="35" spans="2:13" x14ac:dyDescent="0.3">
      <c r="B35" s="207">
        <f>VLOOKUP(FILTER_Code,AntennaFilters,5)</f>
        <v>1</v>
      </c>
      <c r="C35" s="184" t="s">
        <v>170</v>
      </c>
      <c r="D35" s="185"/>
      <c r="E35" s="185" t="s">
        <v>247</v>
      </c>
      <c r="F35" s="185"/>
      <c r="G35" s="185"/>
      <c r="H35" s="185"/>
      <c r="I35" s="185"/>
      <c r="J35" s="185"/>
      <c r="K35" s="185"/>
      <c r="L35" s="185"/>
      <c r="M35" s="190"/>
    </row>
    <row r="36" spans="2:13" x14ac:dyDescent="0.3">
      <c r="B36" s="207">
        <f>VLOOKUP(FILTER_Code,AntennaFilters,6)</f>
        <v>0</v>
      </c>
      <c r="C36" s="184" t="s">
        <v>171</v>
      </c>
      <c r="D36" s="185"/>
      <c r="E36" s="185" t="s">
        <v>201</v>
      </c>
      <c r="F36" s="185"/>
      <c r="G36" s="185"/>
      <c r="H36" s="185"/>
      <c r="I36" s="185"/>
      <c r="J36" s="185"/>
      <c r="K36" s="185"/>
      <c r="L36" s="185"/>
      <c r="M36" s="190"/>
    </row>
    <row r="37" spans="2:13" x14ac:dyDescent="0.3">
      <c r="B37" s="207">
        <f>VLOOKUP(FILTER_Code,AntennaFilters,8)</f>
        <v>0</v>
      </c>
      <c r="C37" s="184" t="s">
        <v>175</v>
      </c>
      <c r="D37" s="185"/>
      <c r="E37" s="185" t="s">
        <v>197</v>
      </c>
      <c r="F37" s="185"/>
      <c r="G37" s="185"/>
      <c r="H37" s="185"/>
      <c r="I37" s="185"/>
      <c r="J37" s="185"/>
      <c r="K37" s="185"/>
      <c r="L37" s="185"/>
      <c r="M37" s="190"/>
    </row>
    <row r="38" spans="2:13" x14ac:dyDescent="0.3">
      <c r="B38" s="207">
        <f>VLOOKUP(FILTER_Code,AntennaFilters,9)</f>
        <v>0</v>
      </c>
      <c r="C38" s="184" t="s">
        <v>176</v>
      </c>
      <c r="D38" s="185"/>
      <c r="E38" s="185" t="s">
        <v>198</v>
      </c>
      <c r="F38" s="185"/>
      <c r="G38" s="185"/>
      <c r="H38" s="185"/>
      <c r="I38" s="185"/>
      <c r="J38" s="185"/>
      <c r="K38" s="185"/>
      <c r="L38" s="185"/>
      <c r="M38" s="190"/>
    </row>
    <row r="39" spans="2:13" x14ac:dyDescent="0.3">
      <c r="B39" s="207">
        <f>VLOOKUP(FILTER_Code,AntennaFilters,10)</f>
        <v>0</v>
      </c>
      <c r="C39" s="184" t="s">
        <v>177</v>
      </c>
      <c r="D39" s="185"/>
      <c r="E39" s="185" t="s">
        <v>199</v>
      </c>
      <c r="F39" s="185"/>
      <c r="G39" s="185"/>
      <c r="H39" s="185"/>
      <c r="I39" s="185"/>
      <c r="J39" s="185"/>
      <c r="K39" s="185"/>
      <c r="L39" s="185"/>
      <c r="M39" s="190"/>
    </row>
    <row r="40" spans="2:13" x14ac:dyDescent="0.3">
      <c r="B40" s="207">
        <f>VLOOKUP(FILTER_Code,AntennaFilters,11)</f>
        <v>0</v>
      </c>
      <c r="C40" s="184" t="s">
        <v>237</v>
      </c>
      <c r="D40" s="185"/>
      <c r="E40" s="185" t="s">
        <v>200</v>
      </c>
      <c r="F40" s="185"/>
      <c r="G40" s="185"/>
      <c r="H40" s="185"/>
      <c r="I40" s="185"/>
      <c r="J40" s="185"/>
      <c r="K40" s="185"/>
      <c r="L40" s="185"/>
      <c r="M40" s="190"/>
    </row>
    <row r="41" spans="2:13" x14ac:dyDescent="0.3">
      <c r="B41" s="208">
        <f>VLOOKUP(FILTER_Code,AntennaFilters,12)</f>
        <v>0</v>
      </c>
      <c r="C41" s="186" t="s">
        <v>249</v>
      </c>
      <c r="D41" s="187"/>
      <c r="E41" s="191" t="s">
        <v>253</v>
      </c>
      <c r="F41" s="187"/>
      <c r="G41" s="187"/>
      <c r="H41" s="187"/>
      <c r="I41" s="187"/>
      <c r="J41" s="187"/>
      <c r="K41" s="187"/>
      <c r="L41" s="187"/>
      <c r="M41" s="192"/>
    </row>
    <row r="42" spans="2:13" x14ac:dyDescent="0.3">
      <c r="B42" s="65"/>
      <c r="C42" s="66"/>
    </row>
    <row r="43" spans="2:13" x14ac:dyDescent="0.3">
      <c r="B43" s="197" t="s">
        <v>238</v>
      </c>
      <c r="C43" s="218">
        <v>43865</v>
      </c>
      <c r="D43" s="218"/>
    </row>
    <row r="44" spans="2:13" x14ac:dyDescent="0.3">
      <c r="B44" s="159"/>
      <c r="C44" s="158"/>
    </row>
    <row r="45" spans="2:13" x14ac:dyDescent="0.3">
      <c r="B45" s="159"/>
      <c r="C45" s="158"/>
    </row>
    <row r="46" spans="2:13" x14ac:dyDescent="0.3">
      <c r="B46" s="159"/>
      <c r="C46" s="158"/>
    </row>
    <row r="47" spans="2:13" x14ac:dyDescent="0.3">
      <c r="B47" s="159"/>
      <c r="C47" s="158"/>
    </row>
  </sheetData>
  <sheetProtection selectLockedCells="1" selectUnlockedCells="1"/>
  <mergeCells count="3">
    <mergeCell ref="C43:D43"/>
    <mergeCell ref="E29:M30"/>
    <mergeCell ref="E25:M26"/>
  </mergeCells>
  <conditionalFormatting sqref="E28:E29">
    <cfRule type="containsText" dxfId="0" priority="1" operator="containsText" text="INVALID">
      <formula>NOT(ISERROR(SEARCH("INVALID",E28)))</formula>
    </cfRule>
  </conditionalFormatting>
  <pageMargins left="0.7" right="0.7" top="0.88" bottom="0.86" header="0.45" footer="0.42"/>
  <pageSetup scale="79" orientation="landscape" r:id="rId1"/>
  <headerFooter>
    <oddHeader>&amp;C&amp;"-,Bold"&amp;16DVR/VRX/APX8500 FILTER CONFIGURATOR</oddHeader>
    <oddFooter>&amp;L&amp;F&amp;RPRINTED: 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53" r:id="rId4" name="Option Button 57">
              <controlPr defaultSize="0" autoFill="0" autoLine="0" autoPict="0">
                <anchor>
                  <from>
                    <xdr:col>1</xdr:col>
                    <xdr:colOff>365760</xdr:colOff>
                    <xdr:row>4</xdr:row>
                    <xdr:rowOff>68580</xdr:rowOff>
                  </from>
                  <to>
                    <xdr:col>2</xdr:col>
                    <xdr:colOff>335280</xdr:colOff>
                    <xdr:row>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" name="Option Button 58">
              <controlPr defaultSize="0" autoFill="0" autoLine="0" autoPict="0">
                <anchor>
                  <from>
                    <xdr:col>1</xdr:col>
                    <xdr:colOff>365760</xdr:colOff>
                    <xdr:row>5</xdr:row>
                    <xdr:rowOff>144780</xdr:rowOff>
                  </from>
                  <to>
                    <xdr:col>2</xdr:col>
                    <xdr:colOff>670560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" name="Group Box 59">
              <controlPr defaultSize="0" autoFill="0" autoPict="0">
                <anchor moveWithCells="1">
                  <from>
                    <xdr:col>1</xdr:col>
                    <xdr:colOff>144780</xdr:colOff>
                    <xdr:row>3</xdr:row>
                    <xdr:rowOff>99060</xdr:rowOff>
                  </from>
                  <to>
                    <xdr:col>3</xdr:col>
                    <xdr:colOff>167640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7" name="Group Box 62">
              <controlPr defaultSize="0" autoFill="0" autoPict="0">
                <anchor moveWithCells="1">
                  <from>
                    <xdr:col>3</xdr:col>
                    <xdr:colOff>518160</xdr:colOff>
                    <xdr:row>2</xdr:row>
                    <xdr:rowOff>137160</xdr:rowOff>
                  </from>
                  <to>
                    <xdr:col>6</xdr:col>
                    <xdr:colOff>274320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8" name="Option Button 64">
              <controlPr defaultSize="0" autoFill="0" autoLine="0" autoPict="0">
                <anchor moveWithCells="1">
                  <from>
                    <xdr:col>4</xdr:col>
                    <xdr:colOff>83820</xdr:colOff>
                    <xdr:row>3</xdr:row>
                    <xdr:rowOff>144780</xdr:rowOff>
                  </from>
                  <to>
                    <xdr:col>5</xdr:col>
                    <xdr:colOff>350520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9" name="Option Button 66">
              <controlPr defaultSize="0" autoFill="0" autoLine="0" autoPict="0">
                <anchor moveWithCells="1">
                  <from>
                    <xdr:col>4</xdr:col>
                    <xdr:colOff>83820</xdr:colOff>
                    <xdr:row>4</xdr:row>
                    <xdr:rowOff>175260</xdr:rowOff>
                  </from>
                  <to>
                    <xdr:col>5</xdr:col>
                    <xdr:colOff>350520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0" name="Option Button 67">
              <controlPr defaultSize="0" autoFill="0" autoLine="0" autoPict="0">
                <anchor moveWithCells="1">
                  <from>
                    <xdr:col>4</xdr:col>
                    <xdr:colOff>83820</xdr:colOff>
                    <xdr:row>6</xdr:row>
                    <xdr:rowOff>22860</xdr:rowOff>
                  </from>
                  <to>
                    <xdr:col>5</xdr:col>
                    <xdr:colOff>350520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1" name="Option Button 68">
              <controlPr defaultSize="0" autoFill="0" autoLine="0" autoPict="0">
                <anchor moveWithCells="1">
                  <from>
                    <xdr:col>4</xdr:col>
                    <xdr:colOff>76200</xdr:colOff>
                    <xdr:row>7</xdr:row>
                    <xdr:rowOff>60960</xdr:rowOff>
                  </from>
                  <to>
                    <xdr:col>5</xdr:col>
                    <xdr:colOff>350520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2" name="Option Button 69">
              <controlPr defaultSize="0" autoFill="0" autoLine="0" autoPict="0">
                <anchor moveWithCells="1">
                  <from>
                    <xdr:col>4</xdr:col>
                    <xdr:colOff>83820</xdr:colOff>
                    <xdr:row>8</xdr:row>
                    <xdr:rowOff>83820</xdr:rowOff>
                  </from>
                  <to>
                    <xdr:col>5</xdr:col>
                    <xdr:colOff>350520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3" name="Check Box 70">
              <controlPr defaultSize="0" autoFill="0" autoLine="0" autoPict="0">
                <anchor moveWithCells="1">
                  <from>
                    <xdr:col>2</xdr:col>
                    <xdr:colOff>30480</xdr:colOff>
                    <xdr:row>12</xdr:row>
                    <xdr:rowOff>144780</xdr:rowOff>
                  </from>
                  <to>
                    <xdr:col>3</xdr:col>
                    <xdr:colOff>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4" name="Group Box 72">
              <controlPr defaultSize="0" autoFill="0" autoPict="0">
                <anchor moveWithCells="1">
                  <from>
                    <xdr:col>1</xdr:col>
                    <xdr:colOff>121920</xdr:colOff>
                    <xdr:row>12</xdr:row>
                    <xdr:rowOff>7620</xdr:rowOff>
                  </from>
                  <to>
                    <xdr:col>4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5" name="Check Box 73">
              <controlPr defaultSize="0" autoFill="0" autoLine="0" autoPict="0">
                <anchor moveWithCells="1">
                  <from>
                    <xdr:col>2</xdr:col>
                    <xdr:colOff>30480</xdr:colOff>
                    <xdr:row>13</xdr:row>
                    <xdr:rowOff>182880</xdr:rowOff>
                  </from>
                  <to>
                    <xdr:col>3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6" name="Check Box 74">
              <controlPr defaultSize="0" autoFill="0" autoLine="0" autoPict="0">
                <anchor moveWithCells="1">
                  <from>
                    <xdr:col>2</xdr:col>
                    <xdr:colOff>30480</xdr:colOff>
                    <xdr:row>15</xdr:row>
                    <xdr:rowOff>22860</xdr:rowOff>
                  </from>
                  <to>
                    <xdr:col>3</xdr:col>
                    <xdr:colOff>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7" name="Check Box 75">
              <controlPr defaultSize="0" autoFill="0" autoLine="0" autoPict="0">
                <anchor moveWithCells="1">
                  <from>
                    <xdr:col>2</xdr:col>
                    <xdr:colOff>30480</xdr:colOff>
                    <xdr:row>16</xdr:row>
                    <xdr:rowOff>60960</xdr:rowOff>
                  </from>
                  <to>
                    <xdr:col>3</xdr:col>
                    <xdr:colOff>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8" name="Check Box 76">
              <controlPr defaultSize="0" autoFill="0" autoLine="0" autoPict="0">
                <anchor moveWithCells="1">
                  <from>
                    <xdr:col>2</xdr:col>
                    <xdr:colOff>30480</xdr:colOff>
                    <xdr:row>17</xdr:row>
                    <xdr:rowOff>99060</xdr:rowOff>
                  </from>
                  <to>
                    <xdr:col>3</xdr:col>
                    <xdr:colOff>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9" name="Check Box 77">
              <controlPr defaultSize="0" autoFill="0" autoLine="0" autoPict="0">
                <anchor moveWithCells="1">
                  <from>
                    <xdr:col>2</xdr:col>
                    <xdr:colOff>30480</xdr:colOff>
                    <xdr:row>18</xdr:row>
                    <xdr:rowOff>137160</xdr:rowOff>
                  </from>
                  <to>
                    <xdr:col>3</xdr:col>
                    <xdr:colOff>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0" name="Check Box 78">
              <controlPr defaultSize="0" autoFill="0" autoLine="0" autoPict="0">
                <anchor moveWithCells="1">
                  <from>
                    <xdr:col>3</xdr:col>
                    <xdr:colOff>114300</xdr:colOff>
                    <xdr:row>12</xdr:row>
                    <xdr:rowOff>144780</xdr:rowOff>
                  </from>
                  <to>
                    <xdr:col>3</xdr:col>
                    <xdr:colOff>350520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1" name="Check Box 79">
              <controlPr defaultSize="0" autoFill="0" autoLine="0" autoPict="0">
                <anchor moveWithCells="1">
                  <from>
                    <xdr:col>3</xdr:col>
                    <xdr:colOff>114300</xdr:colOff>
                    <xdr:row>13</xdr:row>
                    <xdr:rowOff>182880</xdr:rowOff>
                  </from>
                  <to>
                    <xdr:col>3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2" name="Check Box 80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30480</xdr:rowOff>
                  </from>
                  <to>
                    <xdr:col>3</xdr:col>
                    <xdr:colOff>365760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3" name="Check Box 81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60960</xdr:rowOff>
                  </from>
                  <to>
                    <xdr:col>3</xdr:col>
                    <xdr:colOff>365760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4" name="Check Box 82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99060</xdr:rowOff>
                  </from>
                  <to>
                    <xdr:col>3</xdr:col>
                    <xdr:colOff>350520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5" name="Check Box 83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137160</xdr:rowOff>
                  </from>
                  <to>
                    <xdr:col>3</xdr:col>
                    <xdr:colOff>342900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6" name="Label 84">
              <controlPr defaultSize="0" autoFill="0" autoLine="0" autoPict="0">
                <anchor>
                  <from>
                    <xdr:col>3</xdr:col>
                    <xdr:colOff>373380</xdr:colOff>
                    <xdr:row>12</xdr:row>
                    <xdr:rowOff>175260</xdr:rowOff>
                  </from>
                  <to>
                    <xdr:col>4</xdr:col>
                    <xdr:colOff>350520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27" name="Group Box 88">
              <controlPr defaultSize="0" autoFill="0" autoPict="0">
                <anchor>
                  <from>
                    <xdr:col>5</xdr:col>
                    <xdr:colOff>129540</xdr:colOff>
                    <xdr:row>15</xdr:row>
                    <xdr:rowOff>38100</xdr:rowOff>
                  </from>
                  <to>
                    <xdr:col>8</xdr:col>
                    <xdr:colOff>251460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28" name="Option Button 89">
              <controlPr defaultSize="0" autoFill="0" autoLine="0" autoPict="0">
                <anchor moveWithCells="1">
                  <from>
                    <xdr:col>5</xdr:col>
                    <xdr:colOff>236220</xdr:colOff>
                    <xdr:row>16</xdr:row>
                    <xdr:rowOff>15240</xdr:rowOff>
                  </from>
                  <to>
                    <xdr:col>8</xdr:col>
                    <xdr:colOff>190500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29" name="Option Button 90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45720</xdr:rowOff>
                  </from>
                  <to>
                    <xdr:col>8</xdr:col>
                    <xdr:colOff>15240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0" name="Label 91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12</xdr:row>
                    <xdr:rowOff>182880</xdr:rowOff>
                  </from>
                  <to>
                    <xdr:col>2</xdr:col>
                    <xdr:colOff>7620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1" name="Option Button 97">
              <controlPr defaultSize="0" autoFill="0" autoLine="0" autoPict="0">
                <anchor moveWithCells="1">
                  <from>
                    <xdr:col>1</xdr:col>
                    <xdr:colOff>373380</xdr:colOff>
                    <xdr:row>7</xdr:row>
                    <xdr:rowOff>38100</xdr:rowOff>
                  </from>
                  <to>
                    <xdr:col>2</xdr:col>
                    <xdr:colOff>594360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2" name="Option Button 98">
              <controlPr defaultSize="0" autoFill="0" autoLine="0" autoPict="0">
                <anchor moveWithCells="1">
                  <from>
                    <xdr:col>5</xdr:col>
                    <xdr:colOff>243840</xdr:colOff>
                    <xdr:row>18</xdr:row>
                    <xdr:rowOff>83820</xdr:rowOff>
                  </from>
                  <to>
                    <xdr:col>8</xdr:col>
                    <xdr:colOff>106680</xdr:colOff>
                    <xdr:row>19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9A38-3CC2-46E3-8FE7-C0D6D4F13D8C}">
  <sheetPr codeName="Sheet2"/>
  <dimension ref="A1:Y402"/>
  <sheetViews>
    <sheetView topLeftCell="J1" zoomScale="85" zoomScaleNormal="85" workbookViewId="0">
      <pane ySplit="6" topLeftCell="A7" activePane="bottomLeft" state="frozenSplit"/>
      <selection activeCell="I402" sqref="A7:I402"/>
      <selection pane="bottomLeft" activeCell="M15" sqref="M15"/>
    </sheetView>
  </sheetViews>
  <sheetFormatPr defaultColWidth="9.109375" defaultRowHeight="14.4" x14ac:dyDescent="0.3"/>
  <cols>
    <col min="1" max="2" width="9.109375" style="1"/>
    <col min="3" max="3" width="10.88671875" style="1" customWidth="1"/>
    <col min="4" max="5" width="9.109375" style="1"/>
    <col min="6" max="6" width="12.88671875" style="1" customWidth="1"/>
    <col min="7" max="7" width="8" style="1" bestFit="1" customWidth="1"/>
    <col min="8" max="8" width="9.109375" style="1" bestFit="1" customWidth="1"/>
    <col min="9" max="9" width="16.33203125" style="1" customWidth="1"/>
    <col min="10" max="10" width="9.109375" style="10"/>
    <col min="11" max="14" width="9.109375" style="44"/>
    <col min="15" max="15" width="11.44140625" style="10" bestFit="1" customWidth="1"/>
    <col min="16" max="16" width="11.44140625" style="1" customWidth="1"/>
    <col min="17" max="17" width="81.5546875" style="14" bestFit="1" customWidth="1"/>
    <col min="18" max="23" width="9.109375" style="47"/>
    <col min="24" max="24" width="10.109375" style="1" customWidth="1"/>
    <col min="25" max="25" width="13.5546875" style="14" bestFit="1" customWidth="1"/>
    <col min="26" max="16384" width="9.109375" style="1"/>
  </cols>
  <sheetData>
    <row r="1" spans="1:25" s="2" customFormat="1" ht="18" x14ac:dyDescent="0.35">
      <c r="A1" s="3"/>
      <c r="B1" s="3"/>
      <c r="C1" s="3"/>
      <c r="D1" s="3"/>
      <c r="E1" s="3"/>
      <c r="F1" s="3"/>
      <c r="G1" s="3"/>
      <c r="H1" s="3"/>
      <c r="I1" s="34" t="s">
        <v>27</v>
      </c>
      <c r="J1" s="7"/>
      <c r="K1" s="48"/>
      <c r="L1" s="48"/>
      <c r="M1" s="48"/>
      <c r="N1" s="48"/>
      <c r="O1" s="7"/>
      <c r="Q1" s="12"/>
      <c r="R1" s="45"/>
      <c r="S1" s="45"/>
      <c r="T1" s="45"/>
      <c r="U1" s="45"/>
      <c r="V1" s="45"/>
      <c r="W1" s="45"/>
      <c r="Y1" s="12"/>
    </row>
    <row r="2" spans="1:25" s="2" customFormat="1" x14ac:dyDescent="0.3">
      <c r="A2" s="20" t="s">
        <v>21</v>
      </c>
      <c r="B2" s="3"/>
      <c r="C2" s="3"/>
      <c r="D2" s="3"/>
      <c r="E2" s="3"/>
      <c r="F2" s="3"/>
      <c r="G2" s="3"/>
      <c r="H2" s="3"/>
      <c r="J2" s="7"/>
      <c r="K2" s="48"/>
      <c r="L2" s="48"/>
      <c r="M2" s="48"/>
      <c r="N2" s="48"/>
      <c r="O2" s="7"/>
      <c r="Q2" s="12"/>
      <c r="R2" s="45"/>
      <c r="S2" s="45"/>
      <c r="T2" s="45"/>
      <c r="U2" s="45"/>
      <c r="V2" s="45"/>
      <c r="W2" s="45"/>
      <c r="Y2" s="12"/>
    </row>
    <row r="3" spans="1:25" s="2" customFormat="1" x14ac:dyDescent="0.3">
      <c r="B3" s="154" t="s">
        <v>161</v>
      </c>
      <c r="C3" s="154" t="s">
        <v>160</v>
      </c>
      <c r="D3" s="154" t="s">
        <v>159</v>
      </c>
      <c r="E3" s="154" t="s">
        <v>158</v>
      </c>
      <c r="F3" s="154" t="s">
        <v>157</v>
      </c>
      <c r="G3" s="221" t="s">
        <v>162</v>
      </c>
      <c r="H3" s="221"/>
      <c r="I3" s="4" t="s">
        <v>25</v>
      </c>
      <c r="J3" s="7"/>
      <c r="K3" s="48"/>
      <c r="L3" s="48"/>
      <c r="M3" s="48"/>
      <c r="N3" s="48"/>
      <c r="O3" s="7"/>
      <c r="Q3" s="12"/>
      <c r="R3" s="46" t="s">
        <v>65</v>
      </c>
      <c r="S3" s="45"/>
      <c r="T3" s="45"/>
      <c r="U3" s="45"/>
      <c r="V3" s="45"/>
      <c r="W3" s="97" t="s">
        <v>85</v>
      </c>
      <c r="Y3" s="12"/>
    </row>
    <row r="4" spans="1:25" s="5" customFormat="1" x14ac:dyDescent="0.3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155" t="s">
        <v>17</v>
      </c>
      <c r="H4" s="155">
        <v>10</v>
      </c>
      <c r="I4" s="15"/>
      <c r="J4" s="17" t="s">
        <v>25</v>
      </c>
      <c r="K4" s="49" t="s">
        <v>20</v>
      </c>
      <c r="L4" s="50"/>
      <c r="M4" s="50"/>
      <c r="N4" s="50"/>
      <c r="O4" s="17" t="s">
        <v>18</v>
      </c>
      <c r="Q4" s="13"/>
      <c r="R4" s="46"/>
      <c r="S4" s="46"/>
      <c r="T4" s="46"/>
      <c r="U4" s="46"/>
      <c r="V4" s="46"/>
      <c r="W4" s="98"/>
      <c r="Y4" s="13"/>
    </row>
    <row r="5" spans="1:25" s="5" customFormat="1" x14ac:dyDescent="0.3">
      <c r="A5" s="22"/>
      <c r="B5" s="23" t="s">
        <v>8</v>
      </c>
      <c r="C5" s="23"/>
      <c r="D5" s="23"/>
      <c r="E5" s="24"/>
      <c r="F5" s="22" t="s">
        <v>13</v>
      </c>
      <c r="G5" s="153" t="s">
        <v>164</v>
      </c>
      <c r="H5" s="153" t="s">
        <v>165</v>
      </c>
      <c r="I5" s="36" t="s">
        <v>22</v>
      </c>
      <c r="J5" s="18" t="s">
        <v>23</v>
      </c>
      <c r="K5" s="51" t="s">
        <v>97</v>
      </c>
      <c r="L5" s="50" t="s">
        <v>98</v>
      </c>
      <c r="M5" s="50" t="s">
        <v>99</v>
      </c>
      <c r="N5" s="52" t="s">
        <v>100</v>
      </c>
      <c r="O5" s="18" t="s">
        <v>19</v>
      </c>
      <c r="P5" s="5" t="s">
        <v>14</v>
      </c>
      <c r="Q5" s="13"/>
      <c r="R5" s="46">
        <v>4</v>
      </c>
      <c r="S5" s="46">
        <v>16</v>
      </c>
      <c r="T5" s="46">
        <v>4</v>
      </c>
      <c r="U5" s="46">
        <v>2</v>
      </c>
      <c r="V5" s="46"/>
      <c r="W5" s="98"/>
      <c r="Y5" s="13"/>
    </row>
    <row r="6" spans="1:25" s="5" customFormat="1" x14ac:dyDescent="0.3">
      <c r="A6" s="29" t="s">
        <v>7</v>
      </c>
      <c r="B6" s="30" t="s">
        <v>9</v>
      </c>
      <c r="C6" s="30" t="s">
        <v>10</v>
      </c>
      <c r="D6" s="30" t="s">
        <v>11</v>
      </c>
      <c r="E6" s="31" t="s">
        <v>12</v>
      </c>
      <c r="F6" s="35" t="s">
        <v>6</v>
      </c>
      <c r="G6" s="153" t="s">
        <v>163</v>
      </c>
      <c r="H6" s="153" t="s">
        <v>163</v>
      </c>
      <c r="I6" s="37" t="s">
        <v>22</v>
      </c>
      <c r="J6" s="25" t="s">
        <v>234</v>
      </c>
      <c r="K6" s="53" t="s">
        <v>1</v>
      </c>
      <c r="L6" s="54" t="s">
        <v>2</v>
      </c>
      <c r="M6" s="54">
        <v>700</v>
      </c>
      <c r="N6" s="55">
        <v>800</v>
      </c>
      <c r="O6" s="28" t="s">
        <v>15</v>
      </c>
      <c r="P6" s="4" t="s">
        <v>219</v>
      </c>
      <c r="Q6" s="4" t="s">
        <v>3</v>
      </c>
      <c r="R6" s="76" t="s">
        <v>33</v>
      </c>
      <c r="S6" s="76" t="s">
        <v>34</v>
      </c>
      <c r="T6" s="76" t="s">
        <v>218</v>
      </c>
      <c r="U6" s="76" t="s">
        <v>19</v>
      </c>
      <c r="V6" s="76" t="s">
        <v>66</v>
      </c>
      <c r="W6" s="97" t="s">
        <v>86</v>
      </c>
      <c r="X6" s="5" t="s">
        <v>138</v>
      </c>
      <c r="Y6" s="13" t="s">
        <v>255</v>
      </c>
    </row>
    <row r="7" spans="1:25" s="6" customFormat="1" x14ac:dyDescent="0.3">
      <c r="A7" s="6" t="s">
        <v>4</v>
      </c>
      <c r="F7" s="6" t="s">
        <v>4</v>
      </c>
      <c r="J7" s="9" t="s">
        <v>1</v>
      </c>
      <c r="K7" s="44" t="s">
        <v>4</v>
      </c>
      <c r="L7" s="44"/>
      <c r="M7" s="44"/>
      <c r="N7" s="44"/>
      <c r="O7" s="9" t="s">
        <v>137</v>
      </c>
      <c r="P7" s="6" t="s">
        <v>212</v>
      </c>
      <c r="Q7" s="32" t="str">
        <f t="shared" ref="Q7:Q19" si="0">$J$6&amp;"("&amp;$J7&amp;")"&amp;" "&amp;VLOOKUP($P7,RPTCodes,2,FALSE) &amp;"; For APX ("&amp;VLOOKUP($S7,BAND_NAMES,2)&amp;") using "&amp;VLOOKUP($O7,ANTcodes,3,FALSE)</f>
        <v>DVR (VHF) Inband; For APX (VHF) using Unknown or User-Defined Antenna</v>
      </c>
      <c r="R7" s="59">
        <f t="shared" ref="R7:R19" si="1">VLOOKUP(J7,Freq_Bands,2)</f>
        <v>1</v>
      </c>
      <c r="S7" s="44">
        <f t="shared" ref="S7:S19" si="2">IF(K7="X",1,0)+IF(L7="X",2,0)+IF(M7="X",4,0)+IF(N7="X",8,0)</f>
        <v>1</v>
      </c>
      <c r="T7" s="44">
        <f t="shared" ref="T7:T19" si="3">VLOOKUP(P7,RPTCodes,4,FALSE)</f>
        <v>2</v>
      </c>
      <c r="U7" s="44">
        <f t="shared" ref="U7:U19" si="4">VLOOKUP(O7,ANTcodes,2,FALSE)</f>
        <v>0</v>
      </c>
      <c r="V7" s="44">
        <f t="shared" ref="V7:V19" si="5">$U7*MULT_ANT+$T7*MULT_RPT+$S7*MULT_MRF+$R7*MULT_VRF</f>
        <v>296</v>
      </c>
      <c r="W7" s="44">
        <f t="shared" ref="W7:W19" si="6">IF($A7="X",1,0)+IF($B7="X",2,0)+IF($C7="X",3,0)+IF($D7="X",4,0)+IF($E7="X",5,0)+IF($F7="X",6,0)+IF($H7="X",10,0)</f>
        <v>7</v>
      </c>
      <c r="X7" s="6">
        <f t="shared" ref="X7:X19" si="7">COUNTA(K7:L7)+IF(RIGHT(M7&amp;N7,1)="X",1,0)</f>
        <v>1</v>
      </c>
      <c r="Y7" s="32" t="s">
        <v>261</v>
      </c>
    </row>
    <row r="8" spans="1:25" s="6" customFormat="1" x14ac:dyDescent="0.3">
      <c r="A8" s="6" t="s">
        <v>4</v>
      </c>
      <c r="F8" s="6" t="s">
        <v>4</v>
      </c>
      <c r="J8" s="9" t="s">
        <v>1</v>
      </c>
      <c r="K8" s="44" t="s">
        <v>4</v>
      </c>
      <c r="L8" s="44"/>
      <c r="M8" s="44"/>
      <c r="N8" s="44"/>
      <c r="O8" s="9" t="s">
        <v>24</v>
      </c>
      <c r="P8" s="6" t="s">
        <v>212</v>
      </c>
      <c r="Q8" s="32" t="str">
        <f t="shared" si="0"/>
        <v>DVR (VHF) Inband; For APX (VHF) using Single-Band Antenna(s)</v>
      </c>
      <c r="R8" s="59">
        <f t="shared" si="1"/>
        <v>1</v>
      </c>
      <c r="S8" s="44">
        <f t="shared" si="2"/>
        <v>1</v>
      </c>
      <c r="T8" s="44">
        <f t="shared" si="3"/>
        <v>2</v>
      </c>
      <c r="U8" s="44">
        <f t="shared" si="4"/>
        <v>1</v>
      </c>
      <c r="V8" s="44">
        <f t="shared" si="5"/>
        <v>297</v>
      </c>
      <c r="W8" s="44">
        <f t="shared" si="6"/>
        <v>7</v>
      </c>
      <c r="X8" s="6">
        <f t="shared" si="7"/>
        <v>1</v>
      </c>
      <c r="Y8" s="32" t="s">
        <v>261</v>
      </c>
    </row>
    <row r="9" spans="1:25" s="6" customFormat="1" x14ac:dyDescent="0.3">
      <c r="A9" s="6" t="s">
        <v>4</v>
      </c>
      <c r="F9" s="6" t="s">
        <v>4</v>
      </c>
      <c r="J9" s="9" t="s">
        <v>1</v>
      </c>
      <c r="K9" s="44" t="s">
        <v>4</v>
      </c>
      <c r="L9" s="44"/>
      <c r="M9" s="44"/>
      <c r="N9" s="44"/>
      <c r="O9" s="9" t="s">
        <v>229</v>
      </c>
      <c r="P9" s="6" t="s">
        <v>212</v>
      </c>
      <c r="Q9" s="32" t="str">
        <f t="shared" si="0"/>
        <v>DVR (VHF) Inband; For APX (VHF) using One All-Band Antenna</v>
      </c>
      <c r="R9" s="59">
        <f t="shared" si="1"/>
        <v>1</v>
      </c>
      <c r="S9" s="44">
        <f t="shared" si="2"/>
        <v>1</v>
      </c>
      <c r="T9" s="44">
        <f t="shared" si="3"/>
        <v>2</v>
      </c>
      <c r="U9" s="44">
        <f t="shared" si="4"/>
        <v>2</v>
      </c>
      <c r="V9" s="44">
        <f t="shared" si="5"/>
        <v>298</v>
      </c>
      <c r="W9" s="44">
        <f t="shared" si="6"/>
        <v>7</v>
      </c>
      <c r="X9" s="6">
        <f t="shared" si="7"/>
        <v>1</v>
      </c>
      <c r="Y9" s="32" t="s">
        <v>261</v>
      </c>
    </row>
    <row r="10" spans="1:25" s="6" customFormat="1" x14ac:dyDescent="0.3">
      <c r="I10" s="6" t="s">
        <v>16</v>
      </c>
      <c r="J10" s="9" t="s">
        <v>1</v>
      </c>
      <c r="K10" s="44" t="s">
        <v>4</v>
      </c>
      <c r="L10" s="44"/>
      <c r="M10" s="44"/>
      <c r="N10" s="44"/>
      <c r="O10" s="9" t="s">
        <v>137</v>
      </c>
      <c r="P10" s="6" t="s">
        <v>204</v>
      </c>
      <c r="Q10" s="32" t="str">
        <f t="shared" si="0"/>
        <v>DVR (VHF) Crossband/No Inband; For APX (VHF) using Unknown or User-Defined Antenna</v>
      </c>
      <c r="R10" s="59">
        <f t="shared" si="1"/>
        <v>1</v>
      </c>
      <c r="S10" s="44">
        <f t="shared" si="2"/>
        <v>1</v>
      </c>
      <c r="T10" s="44">
        <f t="shared" si="3"/>
        <v>3</v>
      </c>
      <c r="U10" s="44">
        <f t="shared" si="4"/>
        <v>0</v>
      </c>
      <c r="V10" s="44">
        <f t="shared" si="5"/>
        <v>299</v>
      </c>
      <c r="W10" s="44">
        <f t="shared" si="6"/>
        <v>0</v>
      </c>
      <c r="X10" s="6">
        <f t="shared" si="7"/>
        <v>1</v>
      </c>
      <c r="Y10" s="32" t="s">
        <v>261</v>
      </c>
    </row>
    <row r="11" spans="1:25" s="6" customFormat="1" x14ac:dyDescent="0.3">
      <c r="I11" s="6" t="s">
        <v>16</v>
      </c>
      <c r="J11" s="9" t="s">
        <v>1</v>
      </c>
      <c r="K11" s="44" t="s">
        <v>4</v>
      </c>
      <c r="L11" s="44"/>
      <c r="M11" s="44"/>
      <c r="N11" s="44"/>
      <c r="O11" s="9" t="s">
        <v>24</v>
      </c>
      <c r="P11" s="6" t="s">
        <v>204</v>
      </c>
      <c r="Q11" s="32" t="str">
        <f t="shared" si="0"/>
        <v>DVR (VHF) Crossband/No Inband; For APX (VHF) using Single-Band Antenna(s)</v>
      </c>
      <c r="R11" s="59">
        <f t="shared" si="1"/>
        <v>1</v>
      </c>
      <c r="S11" s="44">
        <f t="shared" si="2"/>
        <v>1</v>
      </c>
      <c r="T11" s="44">
        <f t="shared" si="3"/>
        <v>3</v>
      </c>
      <c r="U11" s="44">
        <f t="shared" si="4"/>
        <v>1</v>
      </c>
      <c r="V11" s="44">
        <f t="shared" si="5"/>
        <v>300</v>
      </c>
      <c r="W11" s="44">
        <f t="shared" si="6"/>
        <v>0</v>
      </c>
      <c r="X11" s="6">
        <f t="shared" si="7"/>
        <v>1</v>
      </c>
      <c r="Y11" s="32" t="s">
        <v>261</v>
      </c>
    </row>
    <row r="12" spans="1:25" s="6" customFormat="1" x14ac:dyDescent="0.3">
      <c r="I12" s="6" t="s">
        <v>16</v>
      </c>
      <c r="J12" s="9" t="s">
        <v>1</v>
      </c>
      <c r="K12" s="44" t="s">
        <v>4</v>
      </c>
      <c r="L12" s="44"/>
      <c r="M12" s="44"/>
      <c r="N12" s="44"/>
      <c r="O12" s="9" t="s">
        <v>229</v>
      </c>
      <c r="P12" s="6" t="s">
        <v>204</v>
      </c>
      <c r="Q12" s="32" t="str">
        <f t="shared" si="0"/>
        <v>DVR (VHF) Crossband/No Inband; For APX (VHF) using One All-Band Antenna</v>
      </c>
      <c r="R12" s="59">
        <f t="shared" si="1"/>
        <v>1</v>
      </c>
      <c r="S12" s="44">
        <f t="shared" si="2"/>
        <v>1</v>
      </c>
      <c r="T12" s="44">
        <f t="shared" si="3"/>
        <v>3</v>
      </c>
      <c r="U12" s="44">
        <f t="shared" si="4"/>
        <v>2</v>
      </c>
      <c r="V12" s="44">
        <f t="shared" si="5"/>
        <v>301</v>
      </c>
      <c r="W12" s="44">
        <f t="shared" si="6"/>
        <v>0</v>
      </c>
      <c r="X12" s="6">
        <f t="shared" si="7"/>
        <v>1</v>
      </c>
      <c r="Y12" s="32" t="s">
        <v>261</v>
      </c>
    </row>
    <row r="13" spans="1:25" s="6" customFormat="1" x14ac:dyDescent="0.3">
      <c r="B13" s="6" t="s">
        <v>4</v>
      </c>
      <c r="J13" s="9" t="s">
        <v>1</v>
      </c>
      <c r="K13" s="44"/>
      <c r="L13" s="44" t="s">
        <v>4</v>
      </c>
      <c r="M13" s="44"/>
      <c r="N13" s="44"/>
      <c r="O13" s="9" t="s">
        <v>137</v>
      </c>
      <c r="P13" s="33" t="s">
        <v>213</v>
      </c>
      <c r="Q13" s="32" t="str">
        <f t="shared" si="0"/>
        <v>DVR (VHF) Crossband; For APX (UHF) using Unknown or User-Defined Antenna</v>
      </c>
      <c r="R13" s="59">
        <f t="shared" si="1"/>
        <v>1</v>
      </c>
      <c r="S13" s="44">
        <f t="shared" si="2"/>
        <v>2</v>
      </c>
      <c r="T13" s="44">
        <f t="shared" si="3"/>
        <v>4</v>
      </c>
      <c r="U13" s="44">
        <f t="shared" si="4"/>
        <v>0</v>
      </c>
      <c r="V13" s="44">
        <f t="shared" si="5"/>
        <v>319</v>
      </c>
      <c r="W13" s="44">
        <f t="shared" si="6"/>
        <v>2</v>
      </c>
      <c r="X13" s="6">
        <f t="shared" si="7"/>
        <v>1</v>
      </c>
      <c r="Y13" s="32" t="s">
        <v>261</v>
      </c>
    </row>
    <row r="14" spans="1:25" s="6" customFormat="1" x14ac:dyDescent="0.3">
      <c r="B14" s="6" t="s">
        <v>4</v>
      </c>
      <c r="J14" s="9" t="s">
        <v>1</v>
      </c>
      <c r="K14" s="44"/>
      <c r="L14" s="44" t="s">
        <v>4</v>
      </c>
      <c r="M14" s="44"/>
      <c r="N14" s="44"/>
      <c r="O14" s="9" t="s">
        <v>24</v>
      </c>
      <c r="P14" s="33" t="s">
        <v>213</v>
      </c>
      <c r="Q14" s="32" t="str">
        <f t="shared" si="0"/>
        <v>DVR (VHF) Crossband; For APX (UHF) using Single-Band Antenna(s)</v>
      </c>
      <c r="R14" s="59">
        <f t="shared" si="1"/>
        <v>1</v>
      </c>
      <c r="S14" s="44">
        <f t="shared" si="2"/>
        <v>2</v>
      </c>
      <c r="T14" s="44">
        <f t="shared" si="3"/>
        <v>4</v>
      </c>
      <c r="U14" s="44">
        <f t="shared" si="4"/>
        <v>1</v>
      </c>
      <c r="V14" s="44">
        <f t="shared" si="5"/>
        <v>320</v>
      </c>
      <c r="W14" s="44">
        <f t="shared" si="6"/>
        <v>2</v>
      </c>
      <c r="X14" s="6">
        <f t="shared" si="7"/>
        <v>1</v>
      </c>
      <c r="Y14" s="32" t="s">
        <v>261</v>
      </c>
    </row>
    <row r="15" spans="1:25" s="6" customFormat="1" x14ac:dyDescent="0.3">
      <c r="B15" s="6" t="s">
        <v>4</v>
      </c>
      <c r="J15" s="9" t="s">
        <v>1</v>
      </c>
      <c r="K15" s="44"/>
      <c r="L15" s="44" t="s">
        <v>4</v>
      </c>
      <c r="M15" s="44"/>
      <c r="N15" s="44"/>
      <c r="O15" s="9" t="s">
        <v>229</v>
      </c>
      <c r="P15" s="33" t="s">
        <v>213</v>
      </c>
      <c r="Q15" s="32" t="str">
        <f t="shared" si="0"/>
        <v>DVR (VHF) Crossband; For APX (UHF) using One All-Band Antenna</v>
      </c>
      <c r="R15" s="59">
        <f t="shared" si="1"/>
        <v>1</v>
      </c>
      <c r="S15" s="44">
        <f t="shared" si="2"/>
        <v>2</v>
      </c>
      <c r="T15" s="44">
        <f t="shared" si="3"/>
        <v>4</v>
      </c>
      <c r="U15" s="44">
        <f t="shared" si="4"/>
        <v>2</v>
      </c>
      <c r="V15" s="44">
        <f t="shared" si="5"/>
        <v>321</v>
      </c>
      <c r="W15" s="44">
        <f t="shared" si="6"/>
        <v>2</v>
      </c>
      <c r="X15" s="6">
        <f t="shared" si="7"/>
        <v>1</v>
      </c>
      <c r="Y15" s="32" t="s">
        <v>261</v>
      </c>
    </row>
    <row r="16" spans="1:25" s="6" customFormat="1" x14ac:dyDescent="0.3">
      <c r="F16" s="6" t="s">
        <v>4</v>
      </c>
      <c r="J16" s="9" t="s">
        <v>1</v>
      </c>
      <c r="K16" s="44" t="s">
        <v>4</v>
      </c>
      <c r="L16" s="44" t="s">
        <v>4</v>
      </c>
      <c r="M16" s="44"/>
      <c r="N16" s="44"/>
      <c r="O16" s="9" t="s">
        <v>137</v>
      </c>
      <c r="P16" s="6" t="s">
        <v>203</v>
      </c>
      <c r="Q16" s="32" t="str">
        <f t="shared" si="0"/>
        <v>DVR (VHF) Inband/No Crossband; For APX (VHF+UHF) using Unknown or User-Defined Antenna</v>
      </c>
      <c r="R16" s="59">
        <f t="shared" si="1"/>
        <v>1</v>
      </c>
      <c r="S16" s="44">
        <f t="shared" si="2"/>
        <v>3</v>
      </c>
      <c r="T16" s="44">
        <f t="shared" si="3"/>
        <v>1</v>
      </c>
      <c r="U16" s="44">
        <f t="shared" si="4"/>
        <v>0</v>
      </c>
      <c r="V16" s="44">
        <f t="shared" si="5"/>
        <v>327</v>
      </c>
      <c r="W16" s="44">
        <f t="shared" si="6"/>
        <v>6</v>
      </c>
      <c r="X16" s="6">
        <f t="shared" si="7"/>
        <v>2</v>
      </c>
      <c r="Y16" s="32" t="s">
        <v>261</v>
      </c>
    </row>
    <row r="17" spans="2:25" s="6" customFormat="1" x14ac:dyDescent="0.3">
      <c r="B17" s="6" t="s">
        <v>4</v>
      </c>
      <c r="F17" s="6" t="s">
        <v>4</v>
      </c>
      <c r="J17" s="9" t="s">
        <v>1</v>
      </c>
      <c r="K17" s="44" t="s">
        <v>4</v>
      </c>
      <c r="L17" s="44" t="s">
        <v>4</v>
      </c>
      <c r="M17" s="44"/>
      <c r="N17" s="44"/>
      <c r="O17" s="9" t="s">
        <v>24</v>
      </c>
      <c r="P17" s="6" t="s">
        <v>203</v>
      </c>
      <c r="Q17" s="32" t="str">
        <f t="shared" si="0"/>
        <v>DVR (VHF) Inband/No Crossband; For APX (VHF+UHF) using Single-Band Antenna(s)</v>
      </c>
      <c r="R17" s="59">
        <f t="shared" si="1"/>
        <v>1</v>
      </c>
      <c r="S17" s="44">
        <f t="shared" si="2"/>
        <v>3</v>
      </c>
      <c r="T17" s="44">
        <f t="shared" si="3"/>
        <v>1</v>
      </c>
      <c r="U17" s="44">
        <f t="shared" si="4"/>
        <v>1</v>
      </c>
      <c r="V17" s="44">
        <f t="shared" si="5"/>
        <v>328</v>
      </c>
      <c r="W17" s="44">
        <f t="shared" si="6"/>
        <v>8</v>
      </c>
      <c r="X17" s="6">
        <f t="shared" si="7"/>
        <v>2</v>
      </c>
      <c r="Y17" s="32" t="s">
        <v>261</v>
      </c>
    </row>
    <row r="18" spans="2:25" s="6" customFormat="1" x14ac:dyDescent="0.3">
      <c r="F18" s="6" t="s">
        <v>4</v>
      </c>
      <c r="J18" s="9" t="s">
        <v>1</v>
      </c>
      <c r="K18" s="44" t="s">
        <v>4</v>
      </c>
      <c r="L18" s="44" t="s">
        <v>4</v>
      </c>
      <c r="M18" s="44"/>
      <c r="N18" s="44"/>
      <c r="O18" s="9" t="s">
        <v>229</v>
      </c>
      <c r="P18" s="6" t="s">
        <v>203</v>
      </c>
      <c r="Q18" s="32" t="str">
        <f t="shared" si="0"/>
        <v>DVR (VHF) Inband/No Crossband; For APX (VHF+UHF) using One All-Band Antenna</v>
      </c>
      <c r="R18" s="59">
        <f t="shared" si="1"/>
        <v>1</v>
      </c>
      <c r="S18" s="44">
        <f t="shared" si="2"/>
        <v>3</v>
      </c>
      <c r="T18" s="44">
        <f t="shared" si="3"/>
        <v>1</v>
      </c>
      <c r="U18" s="44">
        <f t="shared" si="4"/>
        <v>2</v>
      </c>
      <c r="V18" s="44">
        <f t="shared" si="5"/>
        <v>329</v>
      </c>
      <c r="W18" s="44">
        <f t="shared" si="6"/>
        <v>6</v>
      </c>
      <c r="X18" s="6">
        <f t="shared" si="7"/>
        <v>2</v>
      </c>
      <c r="Y18" s="32" t="s">
        <v>261</v>
      </c>
    </row>
    <row r="19" spans="2:25" s="6" customFormat="1" x14ac:dyDescent="0.3">
      <c r="C19" s="6" t="s">
        <v>4</v>
      </c>
      <c r="J19" s="9" t="s">
        <v>1</v>
      </c>
      <c r="K19" s="44" t="s">
        <v>4</v>
      </c>
      <c r="L19" s="44" t="s">
        <v>4</v>
      </c>
      <c r="M19" s="44"/>
      <c r="N19" s="44"/>
      <c r="O19" s="9" t="s">
        <v>137</v>
      </c>
      <c r="P19" s="6" t="s">
        <v>204</v>
      </c>
      <c r="Q19" s="32" t="str">
        <f t="shared" si="0"/>
        <v>DVR (VHF) Crossband/No Inband; For APX (VHF+UHF) using Unknown or User-Defined Antenna</v>
      </c>
      <c r="R19" s="59">
        <f t="shared" si="1"/>
        <v>1</v>
      </c>
      <c r="S19" s="44">
        <f t="shared" si="2"/>
        <v>3</v>
      </c>
      <c r="T19" s="44">
        <f t="shared" si="3"/>
        <v>3</v>
      </c>
      <c r="U19" s="44">
        <f t="shared" si="4"/>
        <v>0</v>
      </c>
      <c r="V19" s="44">
        <f t="shared" si="5"/>
        <v>333</v>
      </c>
      <c r="W19" s="44">
        <f t="shared" si="6"/>
        <v>3</v>
      </c>
      <c r="X19" s="6">
        <f t="shared" si="7"/>
        <v>2</v>
      </c>
      <c r="Y19" s="32" t="s">
        <v>261</v>
      </c>
    </row>
    <row r="20" spans="2:25" s="6" customFormat="1" x14ac:dyDescent="0.3">
      <c r="C20" s="6" t="s">
        <v>4</v>
      </c>
      <c r="J20" s="9" t="s">
        <v>1</v>
      </c>
      <c r="K20" s="44" t="s">
        <v>4</v>
      </c>
      <c r="L20" s="44"/>
      <c r="M20" s="56" t="s">
        <v>4</v>
      </c>
      <c r="N20" s="44"/>
      <c r="O20" s="9" t="s">
        <v>229</v>
      </c>
      <c r="P20" s="6" t="s">
        <v>204</v>
      </c>
      <c r="Q20" s="32" t="str">
        <f t="shared" ref="Q20:Q51" si="8">$J$6&amp;"("&amp;$J20&amp;")"&amp;" "&amp;VLOOKUP($P20,RPTCodes,2,FALSE) &amp;"; For APX ("&amp;VLOOKUP($S20,BAND_NAMES,2)&amp;") using "&amp;VLOOKUP($O20,ANTcodes,3,FALSE)</f>
        <v>DVR (VHF) Crossband/No Inband; For APX (VHF+700) using One All-Band Antenna</v>
      </c>
      <c r="R20" s="59">
        <f t="shared" ref="R20:R51" si="9">VLOOKUP(J20,Freq_Bands,2)</f>
        <v>1</v>
      </c>
      <c r="S20" s="44">
        <f t="shared" ref="S20:S51" si="10">IF(K20="X",1,0)+IF(L20="X",2,0)+IF(M20="X",4,0)+IF(N20="X",8,0)</f>
        <v>5</v>
      </c>
      <c r="T20" s="44">
        <f t="shared" ref="T20:T51" si="11">VLOOKUP(P20,RPTCodes,4,FALSE)</f>
        <v>3</v>
      </c>
      <c r="U20" s="44">
        <f t="shared" ref="U20:U51" si="12">VLOOKUP(O20,ANTcodes,2,FALSE)</f>
        <v>2</v>
      </c>
      <c r="V20" s="44">
        <f t="shared" ref="V20:V51" si="13">$U20*MULT_ANT+$T20*MULT_RPT+$S20*MULT_MRF+$R20*MULT_VRF</f>
        <v>369</v>
      </c>
      <c r="W20" s="44">
        <f t="shared" ref="W20:W51" si="14">IF($A20="X",1,0)+IF($B20="X",2,0)+IF($C20="X",3,0)+IF($D20="X",4,0)+IF($E20="X",5,0)+IF($F20="X",6,0)+IF($H20="X",10,0)</f>
        <v>3</v>
      </c>
      <c r="X20" s="6">
        <f t="shared" ref="X20:X51" si="15">COUNTA(K20:L20)+IF(RIGHT(M20&amp;N20,1)="X",1,0)</f>
        <v>2</v>
      </c>
      <c r="Y20" s="32" t="s">
        <v>258</v>
      </c>
    </row>
    <row r="21" spans="2:25" s="6" customFormat="1" x14ac:dyDescent="0.3">
      <c r="C21" s="6" t="s">
        <v>4</v>
      </c>
      <c r="J21" s="9" t="s">
        <v>1</v>
      </c>
      <c r="K21" s="44" t="s">
        <v>4</v>
      </c>
      <c r="L21" s="44" t="s">
        <v>4</v>
      </c>
      <c r="M21" s="44"/>
      <c r="N21" s="44"/>
      <c r="O21" s="9" t="s">
        <v>229</v>
      </c>
      <c r="P21" s="6" t="s">
        <v>204</v>
      </c>
      <c r="Q21" s="32" t="str">
        <f t="shared" si="8"/>
        <v>DVR (VHF) Crossband/No Inband; For APX (VHF+UHF) using One All-Band Antenna</v>
      </c>
      <c r="R21" s="59">
        <f t="shared" si="9"/>
        <v>1</v>
      </c>
      <c r="S21" s="44">
        <f t="shared" si="10"/>
        <v>3</v>
      </c>
      <c r="T21" s="44">
        <f t="shared" si="11"/>
        <v>3</v>
      </c>
      <c r="U21" s="44">
        <f t="shared" si="12"/>
        <v>2</v>
      </c>
      <c r="V21" s="44">
        <f t="shared" si="13"/>
        <v>335</v>
      </c>
      <c r="W21" s="44">
        <f t="shared" si="14"/>
        <v>3</v>
      </c>
      <c r="X21" s="6">
        <f t="shared" si="15"/>
        <v>2</v>
      </c>
      <c r="Y21" s="32" t="s">
        <v>275</v>
      </c>
    </row>
    <row r="22" spans="2:25" s="6" customFormat="1" x14ac:dyDescent="0.3">
      <c r="D22" s="6" t="s">
        <v>4</v>
      </c>
      <c r="F22" s="6" t="s">
        <v>4</v>
      </c>
      <c r="J22" s="9" t="s">
        <v>1</v>
      </c>
      <c r="K22" s="44" t="s">
        <v>4</v>
      </c>
      <c r="L22" s="44" t="s">
        <v>4</v>
      </c>
      <c r="M22" s="44"/>
      <c r="N22" s="44"/>
      <c r="O22" s="9" t="s">
        <v>137</v>
      </c>
      <c r="P22" s="6" t="s">
        <v>205</v>
      </c>
      <c r="Q22" s="32" t="str">
        <f t="shared" si="8"/>
        <v>DVR (VHF) Inband &amp; Crossband; For APX (VHF+UHF) using Unknown or User-Defined Antenna</v>
      </c>
      <c r="R22" s="59">
        <f t="shared" si="9"/>
        <v>1</v>
      </c>
      <c r="S22" s="44">
        <f t="shared" si="10"/>
        <v>3</v>
      </c>
      <c r="T22" s="44">
        <f t="shared" si="11"/>
        <v>5</v>
      </c>
      <c r="U22" s="44">
        <f t="shared" si="12"/>
        <v>0</v>
      </c>
      <c r="V22" s="44">
        <f t="shared" si="13"/>
        <v>339</v>
      </c>
      <c r="W22" s="44">
        <f t="shared" si="14"/>
        <v>10</v>
      </c>
      <c r="X22" s="6">
        <f t="shared" si="15"/>
        <v>2</v>
      </c>
      <c r="Y22" s="32" t="s">
        <v>261</v>
      </c>
    </row>
    <row r="23" spans="2:25" s="6" customFormat="1" x14ac:dyDescent="0.3">
      <c r="B23" s="6" t="s">
        <v>4</v>
      </c>
      <c r="F23" s="6" t="s">
        <v>4</v>
      </c>
      <c r="J23" s="9" t="s">
        <v>1</v>
      </c>
      <c r="K23" s="44" t="s">
        <v>4</v>
      </c>
      <c r="L23" s="44" t="s">
        <v>4</v>
      </c>
      <c r="M23" s="44"/>
      <c r="N23" s="44"/>
      <c r="O23" s="9" t="s">
        <v>24</v>
      </c>
      <c r="P23" s="6" t="s">
        <v>205</v>
      </c>
      <c r="Q23" s="32" t="str">
        <f t="shared" si="8"/>
        <v>DVR (VHF) Inband &amp; Crossband; For APX (VHF+UHF) using Single-Band Antenna(s)</v>
      </c>
      <c r="R23" s="59">
        <f t="shared" si="9"/>
        <v>1</v>
      </c>
      <c r="S23" s="44">
        <f t="shared" si="10"/>
        <v>3</v>
      </c>
      <c r="T23" s="44">
        <f t="shared" si="11"/>
        <v>5</v>
      </c>
      <c r="U23" s="44">
        <f t="shared" si="12"/>
        <v>1</v>
      </c>
      <c r="V23" s="44">
        <f t="shared" si="13"/>
        <v>340</v>
      </c>
      <c r="W23" s="44">
        <f t="shared" si="14"/>
        <v>8</v>
      </c>
      <c r="X23" s="6">
        <f t="shared" si="15"/>
        <v>2</v>
      </c>
      <c r="Y23" s="32" t="s">
        <v>261</v>
      </c>
    </row>
    <row r="24" spans="2:25" s="6" customFormat="1" x14ac:dyDescent="0.3">
      <c r="D24" s="6" t="s">
        <v>4</v>
      </c>
      <c r="F24" s="6" t="s">
        <v>4</v>
      </c>
      <c r="J24" s="9" t="s">
        <v>1</v>
      </c>
      <c r="K24" s="44" t="s">
        <v>4</v>
      </c>
      <c r="L24" s="44" t="s">
        <v>4</v>
      </c>
      <c r="M24" s="44"/>
      <c r="N24" s="44"/>
      <c r="O24" s="9" t="s">
        <v>229</v>
      </c>
      <c r="P24" s="6" t="s">
        <v>205</v>
      </c>
      <c r="Q24" s="32" t="str">
        <f t="shared" si="8"/>
        <v>DVR (VHF) Inband &amp; Crossband; For APX (VHF+UHF) using One All-Band Antenna</v>
      </c>
      <c r="R24" s="59">
        <f t="shared" si="9"/>
        <v>1</v>
      </c>
      <c r="S24" s="44">
        <f t="shared" si="10"/>
        <v>3</v>
      </c>
      <c r="T24" s="44">
        <f t="shared" si="11"/>
        <v>5</v>
      </c>
      <c r="U24" s="44">
        <f t="shared" si="12"/>
        <v>2</v>
      </c>
      <c r="V24" s="44">
        <f t="shared" si="13"/>
        <v>341</v>
      </c>
      <c r="W24" s="44">
        <f t="shared" si="14"/>
        <v>10</v>
      </c>
      <c r="X24" s="6">
        <f t="shared" si="15"/>
        <v>2</v>
      </c>
      <c r="Y24" s="32" t="s">
        <v>291</v>
      </c>
    </row>
    <row r="25" spans="2:25" s="6" customFormat="1" x14ac:dyDescent="0.3">
      <c r="B25" s="6" t="s">
        <v>4</v>
      </c>
      <c r="J25" s="9" t="s">
        <v>1</v>
      </c>
      <c r="K25" s="44"/>
      <c r="L25" s="44"/>
      <c r="M25" s="56" t="s">
        <v>4</v>
      </c>
      <c r="N25" s="44"/>
      <c r="O25" s="9" t="s">
        <v>137</v>
      </c>
      <c r="P25" s="33" t="s">
        <v>213</v>
      </c>
      <c r="Q25" s="32" t="str">
        <f t="shared" si="8"/>
        <v>DVR (VHF) Crossband; For APX (700) using Unknown or User-Defined Antenna</v>
      </c>
      <c r="R25" s="59">
        <f t="shared" si="9"/>
        <v>1</v>
      </c>
      <c r="S25" s="44">
        <f t="shared" si="10"/>
        <v>4</v>
      </c>
      <c r="T25" s="44">
        <f t="shared" si="11"/>
        <v>4</v>
      </c>
      <c r="U25" s="44">
        <f t="shared" si="12"/>
        <v>0</v>
      </c>
      <c r="V25" s="44">
        <f t="shared" si="13"/>
        <v>353</v>
      </c>
      <c r="W25" s="44">
        <f t="shared" si="14"/>
        <v>2</v>
      </c>
      <c r="X25" s="6">
        <f t="shared" si="15"/>
        <v>1</v>
      </c>
      <c r="Y25" s="32" t="s">
        <v>261</v>
      </c>
    </row>
    <row r="26" spans="2:25" s="6" customFormat="1" x14ac:dyDescent="0.3">
      <c r="B26" s="6" t="s">
        <v>4</v>
      </c>
      <c r="J26" s="9" t="s">
        <v>1</v>
      </c>
      <c r="K26" s="44"/>
      <c r="L26" s="44"/>
      <c r="M26" s="56" t="s">
        <v>4</v>
      </c>
      <c r="N26" s="44"/>
      <c r="O26" s="9" t="s">
        <v>24</v>
      </c>
      <c r="P26" s="33" t="s">
        <v>213</v>
      </c>
      <c r="Q26" s="32" t="str">
        <f t="shared" si="8"/>
        <v>DVR (VHF) Crossband; For APX (700) using Single-Band Antenna(s)</v>
      </c>
      <c r="R26" s="59">
        <f t="shared" si="9"/>
        <v>1</v>
      </c>
      <c r="S26" s="44">
        <f t="shared" si="10"/>
        <v>4</v>
      </c>
      <c r="T26" s="44">
        <f t="shared" si="11"/>
        <v>4</v>
      </c>
      <c r="U26" s="44">
        <f t="shared" si="12"/>
        <v>1</v>
      </c>
      <c r="V26" s="44">
        <f t="shared" si="13"/>
        <v>354</v>
      </c>
      <c r="W26" s="44">
        <f t="shared" si="14"/>
        <v>2</v>
      </c>
      <c r="X26" s="6">
        <f t="shared" si="15"/>
        <v>1</v>
      </c>
      <c r="Y26" s="32" t="s">
        <v>261</v>
      </c>
    </row>
    <row r="27" spans="2:25" s="6" customFormat="1" x14ac:dyDescent="0.3">
      <c r="B27" s="6" t="s">
        <v>4</v>
      </c>
      <c r="J27" s="9" t="s">
        <v>1</v>
      </c>
      <c r="K27" s="44"/>
      <c r="L27" s="44"/>
      <c r="M27" s="56" t="s">
        <v>4</v>
      </c>
      <c r="N27" s="44"/>
      <c r="O27" s="9" t="s">
        <v>229</v>
      </c>
      <c r="P27" s="33" t="s">
        <v>213</v>
      </c>
      <c r="Q27" s="32" t="str">
        <f t="shared" si="8"/>
        <v>DVR (VHF) Crossband; For APX (700) using One All-Band Antenna</v>
      </c>
      <c r="R27" s="59">
        <f t="shared" si="9"/>
        <v>1</v>
      </c>
      <c r="S27" s="44">
        <f t="shared" si="10"/>
        <v>4</v>
      </c>
      <c r="T27" s="44">
        <f t="shared" si="11"/>
        <v>4</v>
      </c>
      <c r="U27" s="44">
        <f t="shared" si="12"/>
        <v>2</v>
      </c>
      <c r="V27" s="44">
        <f t="shared" si="13"/>
        <v>355</v>
      </c>
      <c r="W27" s="44">
        <f t="shared" si="14"/>
        <v>2</v>
      </c>
      <c r="X27" s="6">
        <f t="shared" si="15"/>
        <v>1</v>
      </c>
      <c r="Y27" s="32" t="s">
        <v>261</v>
      </c>
    </row>
    <row r="28" spans="2:25" s="6" customFormat="1" x14ac:dyDescent="0.3">
      <c r="F28" s="6" t="s">
        <v>4</v>
      </c>
      <c r="J28" s="9" t="s">
        <v>1</v>
      </c>
      <c r="K28" s="44" t="s">
        <v>4</v>
      </c>
      <c r="L28" s="44"/>
      <c r="M28" s="56" t="s">
        <v>4</v>
      </c>
      <c r="N28" s="44"/>
      <c r="O28" s="9" t="s">
        <v>137</v>
      </c>
      <c r="P28" s="6" t="s">
        <v>203</v>
      </c>
      <c r="Q28" s="32" t="str">
        <f t="shared" si="8"/>
        <v>DVR (VHF) Inband/No Crossband; For APX (VHF+700) using Unknown or User-Defined Antenna</v>
      </c>
      <c r="R28" s="59">
        <f t="shared" si="9"/>
        <v>1</v>
      </c>
      <c r="S28" s="44">
        <f t="shared" si="10"/>
        <v>5</v>
      </c>
      <c r="T28" s="44">
        <f t="shared" si="11"/>
        <v>1</v>
      </c>
      <c r="U28" s="44">
        <f t="shared" si="12"/>
        <v>0</v>
      </c>
      <c r="V28" s="44">
        <f t="shared" si="13"/>
        <v>361</v>
      </c>
      <c r="W28" s="44">
        <f t="shared" si="14"/>
        <v>6</v>
      </c>
      <c r="X28" s="6">
        <f t="shared" si="15"/>
        <v>2</v>
      </c>
      <c r="Y28" s="32" t="s">
        <v>261</v>
      </c>
    </row>
    <row r="29" spans="2:25" s="6" customFormat="1" x14ac:dyDescent="0.3">
      <c r="B29" s="6" t="s">
        <v>4</v>
      </c>
      <c r="F29" s="6" t="s">
        <v>4</v>
      </c>
      <c r="J29" s="9" t="s">
        <v>1</v>
      </c>
      <c r="K29" s="44" t="s">
        <v>4</v>
      </c>
      <c r="L29" s="44"/>
      <c r="M29" s="56" t="s">
        <v>4</v>
      </c>
      <c r="N29" s="44"/>
      <c r="O29" s="9" t="s">
        <v>24</v>
      </c>
      <c r="P29" s="6" t="s">
        <v>203</v>
      </c>
      <c r="Q29" s="32" t="str">
        <f t="shared" si="8"/>
        <v>DVR (VHF) Inband/No Crossband; For APX (VHF+700) using Single-Band Antenna(s)</v>
      </c>
      <c r="R29" s="59">
        <f t="shared" si="9"/>
        <v>1</v>
      </c>
      <c r="S29" s="44">
        <f t="shared" si="10"/>
        <v>5</v>
      </c>
      <c r="T29" s="44">
        <f t="shared" si="11"/>
        <v>1</v>
      </c>
      <c r="U29" s="44">
        <f t="shared" si="12"/>
        <v>1</v>
      </c>
      <c r="V29" s="44">
        <f t="shared" si="13"/>
        <v>362</v>
      </c>
      <c r="W29" s="44">
        <f t="shared" si="14"/>
        <v>8</v>
      </c>
      <c r="X29" s="6">
        <f t="shared" si="15"/>
        <v>2</v>
      </c>
      <c r="Y29" s="32" t="s">
        <v>261</v>
      </c>
    </row>
    <row r="30" spans="2:25" s="6" customFormat="1" x14ac:dyDescent="0.3">
      <c r="F30" s="6" t="s">
        <v>4</v>
      </c>
      <c r="J30" s="9" t="s">
        <v>1</v>
      </c>
      <c r="K30" s="44" t="s">
        <v>4</v>
      </c>
      <c r="L30" s="44"/>
      <c r="M30" s="56" t="s">
        <v>4</v>
      </c>
      <c r="N30" s="44"/>
      <c r="O30" s="9" t="s">
        <v>229</v>
      </c>
      <c r="P30" s="6" t="s">
        <v>203</v>
      </c>
      <c r="Q30" s="32" t="str">
        <f t="shared" si="8"/>
        <v>DVR (VHF) Inband/No Crossband; For APX (VHF+700) using One All-Band Antenna</v>
      </c>
      <c r="R30" s="59">
        <f t="shared" si="9"/>
        <v>1</v>
      </c>
      <c r="S30" s="44">
        <f t="shared" si="10"/>
        <v>5</v>
      </c>
      <c r="T30" s="44">
        <f t="shared" si="11"/>
        <v>1</v>
      </c>
      <c r="U30" s="44">
        <f t="shared" si="12"/>
        <v>2</v>
      </c>
      <c r="V30" s="44">
        <f t="shared" si="13"/>
        <v>363</v>
      </c>
      <c r="W30" s="44">
        <f t="shared" si="14"/>
        <v>6</v>
      </c>
      <c r="X30" s="6">
        <f t="shared" si="15"/>
        <v>2</v>
      </c>
      <c r="Y30" s="32" t="s">
        <v>261</v>
      </c>
    </row>
    <row r="31" spans="2:25" s="6" customFormat="1" x14ac:dyDescent="0.3">
      <c r="C31" s="6" t="s">
        <v>4</v>
      </c>
      <c r="J31" s="9" t="s">
        <v>1</v>
      </c>
      <c r="K31" s="44" t="s">
        <v>4</v>
      </c>
      <c r="L31" s="44"/>
      <c r="M31" s="56" t="s">
        <v>4</v>
      </c>
      <c r="N31" s="44"/>
      <c r="O31" s="9" t="s">
        <v>137</v>
      </c>
      <c r="P31" s="6" t="s">
        <v>204</v>
      </c>
      <c r="Q31" s="32" t="str">
        <f t="shared" si="8"/>
        <v>DVR (VHF) Crossband/No Inband; For APX (VHF+700) using Unknown or User-Defined Antenna</v>
      </c>
      <c r="R31" s="59">
        <f t="shared" si="9"/>
        <v>1</v>
      </c>
      <c r="S31" s="44">
        <f t="shared" si="10"/>
        <v>5</v>
      </c>
      <c r="T31" s="44">
        <f t="shared" si="11"/>
        <v>3</v>
      </c>
      <c r="U31" s="44">
        <f t="shared" si="12"/>
        <v>0</v>
      </c>
      <c r="V31" s="44">
        <f t="shared" si="13"/>
        <v>367</v>
      </c>
      <c r="W31" s="44">
        <f t="shared" si="14"/>
        <v>3</v>
      </c>
      <c r="X31" s="6">
        <f t="shared" si="15"/>
        <v>2</v>
      </c>
      <c r="Y31" s="32" t="s">
        <v>261</v>
      </c>
    </row>
    <row r="32" spans="2:25" s="6" customFormat="1" x14ac:dyDescent="0.3">
      <c r="B32" s="6" t="s">
        <v>4</v>
      </c>
      <c r="H32" s="6" t="s">
        <v>4</v>
      </c>
      <c r="J32" s="9" t="s">
        <v>1</v>
      </c>
      <c r="K32" s="44" t="s">
        <v>4</v>
      </c>
      <c r="L32" s="44"/>
      <c r="M32" s="56" t="s">
        <v>4</v>
      </c>
      <c r="N32" s="44"/>
      <c r="O32" s="9" t="s">
        <v>24</v>
      </c>
      <c r="P32" s="6" t="s">
        <v>204</v>
      </c>
      <c r="Q32" s="32" t="str">
        <f t="shared" si="8"/>
        <v>DVR (VHF) Crossband/No Inband; For APX (VHF+700) using Single-Band Antenna(s)</v>
      </c>
      <c r="R32" s="59">
        <f t="shared" si="9"/>
        <v>1</v>
      </c>
      <c r="S32" s="44">
        <f t="shared" si="10"/>
        <v>5</v>
      </c>
      <c r="T32" s="44">
        <f t="shared" si="11"/>
        <v>3</v>
      </c>
      <c r="U32" s="44">
        <f t="shared" si="12"/>
        <v>1</v>
      </c>
      <c r="V32" s="44">
        <f t="shared" si="13"/>
        <v>368</v>
      </c>
      <c r="W32" s="44">
        <f t="shared" si="14"/>
        <v>12</v>
      </c>
      <c r="X32" s="6">
        <f t="shared" si="15"/>
        <v>2</v>
      </c>
      <c r="Y32" s="32" t="s">
        <v>296</v>
      </c>
    </row>
    <row r="33" spans="2:25" s="6" customFormat="1" x14ac:dyDescent="0.3">
      <c r="C33" s="6" t="s">
        <v>4</v>
      </c>
      <c r="J33" s="9" t="s">
        <v>1</v>
      </c>
      <c r="K33" s="44" t="s">
        <v>4</v>
      </c>
      <c r="L33" s="44"/>
      <c r="M33" s="44"/>
      <c r="N33" s="56" t="s">
        <v>4</v>
      </c>
      <c r="O33" s="9" t="s">
        <v>137</v>
      </c>
      <c r="P33" s="6" t="s">
        <v>204</v>
      </c>
      <c r="Q33" s="32" t="str">
        <f t="shared" si="8"/>
        <v>DVR (VHF) Crossband/No Inband; For APX (VHF+800) using Unknown or User-Defined Antenna</v>
      </c>
      <c r="R33" s="59">
        <f t="shared" si="9"/>
        <v>1</v>
      </c>
      <c r="S33" s="44">
        <f t="shared" si="10"/>
        <v>9</v>
      </c>
      <c r="T33" s="44">
        <f t="shared" si="11"/>
        <v>3</v>
      </c>
      <c r="U33" s="44">
        <f t="shared" si="12"/>
        <v>0</v>
      </c>
      <c r="V33" s="44">
        <f t="shared" si="13"/>
        <v>435</v>
      </c>
      <c r="W33" s="44">
        <f t="shared" si="14"/>
        <v>3</v>
      </c>
      <c r="X33" s="6">
        <f t="shared" si="15"/>
        <v>2</v>
      </c>
      <c r="Y33" s="32" t="s">
        <v>261</v>
      </c>
    </row>
    <row r="34" spans="2:25" s="6" customFormat="1" x14ac:dyDescent="0.3">
      <c r="D34" s="6" t="s">
        <v>4</v>
      </c>
      <c r="F34" s="6" t="s">
        <v>4</v>
      </c>
      <c r="J34" s="9" t="s">
        <v>1</v>
      </c>
      <c r="K34" s="44" t="s">
        <v>4</v>
      </c>
      <c r="L34" s="44"/>
      <c r="M34" s="56" t="s">
        <v>4</v>
      </c>
      <c r="N34" s="44"/>
      <c r="O34" s="9" t="s">
        <v>137</v>
      </c>
      <c r="P34" s="6" t="s">
        <v>205</v>
      </c>
      <c r="Q34" s="32" t="str">
        <f t="shared" si="8"/>
        <v>DVR (VHF) Inband &amp; Crossband; For APX (VHF+700) using Unknown or User-Defined Antenna</v>
      </c>
      <c r="R34" s="59">
        <f t="shared" si="9"/>
        <v>1</v>
      </c>
      <c r="S34" s="44">
        <f t="shared" si="10"/>
        <v>5</v>
      </c>
      <c r="T34" s="44">
        <f t="shared" si="11"/>
        <v>5</v>
      </c>
      <c r="U34" s="44">
        <f t="shared" si="12"/>
        <v>0</v>
      </c>
      <c r="V34" s="44">
        <f t="shared" si="13"/>
        <v>373</v>
      </c>
      <c r="W34" s="44">
        <f t="shared" si="14"/>
        <v>10</v>
      </c>
      <c r="X34" s="6">
        <f t="shared" si="15"/>
        <v>2</v>
      </c>
      <c r="Y34" s="32" t="s">
        <v>261</v>
      </c>
    </row>
    <row r="35" spans="2:25" s="6" customFormat="1" x14ac:dyDescent="0.3">
      <c r="B35" s="6" t="s">
        <v>4</v>
      </c>
      <c r="F35" s="6" t="s">
        <v>4</v>
      </c>
      <c r="J35" s="9" t="s">
        <v>1</v>
      </c>
      <c r="K35" s="44" t="s">
        <v>4</v>
      </c>
      <c r="L35" s="44"/>
      <c r="M35" s="56" t="s">
        <v>4</v>
      </c>
      <c r="N35" s="44"/>
      <c r="O35" s="9" t="s">
        <v>24</v>
      </c>
      <c r="P35" s="6" t="s">
        <v>205</v>
      </c>
      <c r="Q35" s="32" t="str">
        <f t="shared" si="8"/>
        <v>DVR (VHF) Inband &amp; Crossband; For APX (VHF+700) using Single-Band Antenna(s)</v>
      </c>
      <c r="R35" s="59">
        <f t="shared" si="9"/>
        <v>1</v>
      </c>
      <c r="S35" s="44">
        <f t="shared" si="10"/>
        <v>5</v>
      </c>
      <c r="T35" s="44">
        <f t="shared" si="11"/>
        <v>5</v>
      </c>
      <c r="U35" s="44">
        <f t="shared" si="12"/>
        <v>1</v>
      </c>
      <c r="V35" s="44">
        <f t="shared" si="13"/>
        <v>374</v>
      </c>
      <c r="W35" s="44">
        <f t="shared" si="14"/>
        <v>8</v>
      </c>
      <c r="X35" s="6">
        <f t="shared" si="15"/>
        <v>2</v>
      </c>
      <c r="Y35" s="32" t="s">
        <v>261</v>
      </c>
    </row>
    <row r="36" spans="2:25" s="6" customFormat="1" x14ac:dyDescent="0.3">
      <c r="C36" s="6" t="s">
        <v>4</v>
      </c>
      <c r="J36" s="9" t="s">
        <v>1</v>
      </c>
      <c r="K36" s="44" t="s">
        <v>4</v>
      </c>
      <c r="L36" s="44"/>
      <c r="M36" s="44"/>
      <c r="N36" s="56" t="s">
        <v>4</v>
      </c>
      <c r="O36" s="9" t="s">
        <v>229</v>
      </c>
      <c r="P36" s="6" t="s">
        <v>204</v>
      </c>
      <c r="Q36" s="32" t="str">
        <f t="shared" si="8"/>
        <v>DVR (VHF) Crossband/No Inband; For APX (VHF+800) using One All-Band Antenna</v>
      </c>
      <c r="R36" s="59">
        <f t="shared" si="9"/>
        <v>1</v>
      </c>
      <c r="S36" s="44">
        <f t="shared" si="10"/>
        <v>9</v>
      </c>
      <c r="T36" s="44">
        <f t="shared" si="11"/>
        <v>3</v>
      </c>
      <c r="U36" s="44">
        <f t="shared" si="12"/>
        <v>2</v>
      </c>
      <c r="V36" s="44">
        <f t="shared" si="13"/>
        <v>437</v>
      </c>
      <c r="W36" s="44">
        <f t="shared" si="14"/>
        <v>3</v>
      </c>
      <c r="X36" s="6">
        <f t="shared" si="15"/>
        <v>2</v>
      </c>
      <c r="Y36" s="32" t="s">
        <v>258</v>
      </c>
    </row>
    <row r="37" spans="2:25" s="6" customFormat="1" x14ac:dyDescent="0.3">
      <c r="D37" s="6" t="s">
        <v>4</v>
      </c>
      <c r="J37" s="9" t="s">
        <v>1</v>
      </c>
      <c r="K37" s="44"/>
      <c r="L37" s="44" t="s">
        <v>4</v>
      </c>
      <c r="M37" s="56" t="s">
        <v>4</v>
      </c>
      <c r="N37" s="44"/>
      <c r="O37" s="9" t="s">
        <v>137</v>
      </c>
      <c r="P37" s="33" t="s">
        <v>213</v>
      </c>
      <c r="Q37" s="32" t="str">
        <f t="shared" si="8"/>
        <v>DVR (VHF) Crossband; For APX (UHF+700) using Unknown or User-Defined Antenna</v>
      </c>
      <c r="R37" s="59">
        <f t="shared" si="9"/>
        <v>1</v>
      </c>
      <c r="S37" s="44">
        <f t="shared" si="10"/>
        <v>6</v>
      </c>
      <c r="T37" s="44">
        <f t="shared" si="11"/>
        <v>4</v>
      </c>
      <c r="U37" s="44">
        <f t="shared" si="12"/>
        <v>0</v>
      </c>
      <c r="V37" s="44">
        <f t="shared" si="13"/>
        <v>387</v>
      </c>
      <c r="W37" s="44">
        <f t="shared" si="14"/>
        <v>4</v>
      </c>
      <c r="X37" s="6">
        <f t="shared" si="15"/>
        <v>2</v>
      </c>
      <c r="Y37" s="32" t="s">
        <v>261</v>
      </c>
    </row>
    <row r="38" spans="2:25" s="6" customFormat="1" x14ac:dyDescent="0.3">
      <c r="B38" s="6" t="s">
        <v>4</v>
      </c>
      <c r="J38" s="9" t="s">
        <v>1</v>
      </c>
      <c r="K38" s="44"/>
      <c r="L38" s="44" t="s">
        <v>4</v>
      </c>
      <c r="M38" s="56" t="s">
        <v>4</v>
      </c>
      <c r="N38" s="44"/>
      <c r="O38" s="9" t="s">
        <v>24</v>
      </c>
      <c r="P38" s="33" t="s">
        <v>213</v>
      </c>
      <c r="Q38" s="32" t="str">
        <f t="shared" si="8"/>
        <v>DVR (VHF) Crossband; For APX (UHF+700) using Single-Band Antenna(s)</v>
      </c>
      <c r="R38" s="59">
        <f t="shared" si="9"/>
        <v>1</v>
      </c>
      <c r="S38" s="44">
        <f t="shared" si="10"/>
        <v>6</v>
      </c>
      <c r="T38" s="44">
        <f t="shared" si="11"/>
        <v>4</v>
      </c>
      <c r="U38" s="44">
        <f t="shared" si="12"/>
        <v>1</v>
      </c>
      <c r="V38" s="44">
        <f t="shared" si="13"/>
        <v>388</v>
      </c>
      <c r="W38" s="44">
        <f t="shared" si="14"/>
        <v>2</v>
      </c>
      <c r="X38" s="6">
        <f t="shared" si="15"/>
        <v>2</v>
      </c>
      <c r="Y38" s="32" t="s">
        <v>261</v>
      </c>
    </row>
    <row r="39" spans="2:25" s="6" customFormat="1" x14ac:dyDescent="0.3">
      <c r="C39" s="6" t="s">
        <v>4</v>
      </c>
      <c r="J39" s="9" t="s">
        <v>1</v>
      </c>
      <c r="K39" s="44" t="s">
        <v>4</v>
      </c>
      <c r="L39" s="44"/>
      <c r="M39" s="56" t="s">
        <v>4</v>
      </c>
      <c r="N39" s="56" t="s">
        <v>4</v>
      </c>
      <c r="O39" s="9" t="s">
        <v>229</v>
      </c>
      <c r="P39" s="6" t="s">
        <v>204</v>
      </c>
      <c r="Q39" s="32" t="str">
        <f t="shared" si="8"/>
        <v>DVR (VHF) Crossband/No Inband; For APX (VHF+700+800) using One All-Band Antenna</v>
      </c>
      <c r="R39" s="59">
        <f t="shared" si="9"/>
        <v>1</v>
      </c>
      <c r="S39" s="44">
        <f t="shared" si="10"/>
        <v>13</v>
      </c>
      <c r="T39" s="44">
        <f t="shared" si="11"/>
        <v>3</v>
      </c>
      <c r="U39" s="44">
        <f t="shared" si="12"/>
        <v>2</v>
      </c>
      <c r="V39" s="44">
        <f t="shared" si="13"/>
        <v>505</v>
      </c>
      <c r="W39" s="44">
        <f t="shared" si="14"/>
        <v>3</v>
      </c>
      <c r="X39" s="6">
        <f t="shared" si="15"/>
        <v>2</v>
      </c>
      <c r="Y39" s="32" t="s">
        <v>258</v>
      </c>
    </row>
    <row r="40" spans="2:25" s="6" customFormat="1" x14ac:dyDescent="0.3">
      <c r="F40" s="6" t="s">
        <v>4</v>
      </c>
      <c r="J40" s="9" t="s">
        <v>1</v>
      </c>
      <c r="K40" s="44" t="s">
        <v>4</v>
      </c>
      <c r="L40" s="44" t="s">
        <v>4</v>
      </c>
      <c r="M40" s="56" t="s">
        <v>4</v>
      </c>
      <c r="N40" s="44"/>
      <c r="O40" s="9" t="s">
        <v>137</v>
      </c>
      <c r="P40" s="6" t="s">
        <v>203</v>
      </c>
      <c r="Q40" s="32" t="str">
        <f t="shared" si="8"/>
        <v>DVR (VHF) Inband/No Crossband; For APX (VHF+UHF+700) using Unknown or User-Defined Antenna</v>
      </c>
      <c r="R40" s="59">
        <f t="shared" si="9"/>
        <v>1</v>
      </c>
      <c r="S40" s="44">
        <f t="shared" si="10"/>
        <v>7</v>
      </c>
      <c r="T40" s="44">
        <f t="shared" si="11"/>
        <v>1</v>
      </c>
      <c r="U40" s="44">
        <f t="shared" si="12"/>
        <v>0</v>
      </c>
      <c r="V40" s="44">
        <f t="shared" si="13"/>
        <v>395</v>
      </c>
      <c r="W40" s="44">
        <f t="shared" si="14"/>
        <v>6</v>
      </c>
      <c r="X40" s="6">
        <f t="shared" si="15"/>
        <v>3</v>
      </c>
      <c r="Y40" s="32" t="s">
        <v>261</v>
      </c>
    </row>
    <row r="41" spans="2:25" s="6" customFormat="1" x14ac:dyDescent="0.3">
      <c r="B41" s="6" t="s">
        <v>4</v>
      </c>
      <c r="F41" s="6" t="s">
        <v>4</v>
      </c>
      <c r="J41" s="9" t="s">
        <v>1</v>
      </c>
      <c r="K41" s="44" t="s">
        <v>4</v>
      </c>
      <c r="L41" s="44" t="s">
        <v>4</v>
      </c>
      <c r="M41" s="56" t="s">
        <v>4</v>
      </c>
      <c r="N41" s="44"/>
      <c r="O41" s="9" t="s">
        <v>24</v>
      </c>
      <c r="P41" s="6" t="s">
        <v>203</v>
      </c>
      <c r="Q41" s="32" t="str">
        <f t="shared" si="8"/>
        <v>DVR (VHF) Inband/No Crossband; For APX (VHF+UHF+700) using Single-Band Antenna(s)</v>
      </c>
      <c r="R41" s="59">
        <f t="shared" si="9"/>
        <v>1</v>
      </c>
      <c r="S41" s="44">
        <f t="shared" si="10"/>
        <v>7</v>
      </c>
      <c r="T41" s="44">
        <f t="shared" si="11"/>
        <v>1</v>
      </c>
      <c r="U41" s="44">
        <f t="shared" si="12"/>
        <v>1</v>
      </c>
      <c r="V41" s="44">
        <f t="shared" si="13"/>
        <v>396</v>
      </c>
      <c r="W41" s="44">
        <f t="shared" si="14"/>
        <v>8</v>
      </c>
      <c r="X41" s="6">
        <f t="shared" si="15"/>
        <v>3</v>
      </c>
      <c r="Y41" s="32" t="s">
        <v>261</v>
      </c>
    </row>
    <row r="42" spans="2:25" s="6" customFormat="1" x14ac:dyDescent="0.3">
      <c r="F42" s="6" t="s">
        <v>4</v>
      </c>
      <c r="J42" s="9" t="s">
        <v>1</v>
      </c>
      <c r="K42" s="44" t="s">
        <v>4</v>
      </c>
      <c r="L42" s="44" t="s">
        <v>4</v>
      </c>
      <c r="M42" s="56" t="s">
        <v>4</v>
      </c>
      <c r="N42" s="44"/>
      <c r="O42" s="9" t="s">
        <v>229</v>
      </c>
      <c r="P42" s="6" t="s">
        <v>203</v>
      </c>
      <c r="Q42" s="32" t="str">
        <f t="shared" si="8"/>
        <v>DVR (VHF) Inband/No Crossband; For APX (VHF+UHF+700) using One All-Band Antenna</v>
      </c>
      <c r="R42" s="59">
        <f t="shared" si="9"/>
        <v>1</v>
      </c>
      <c r="S42" s="44">
        <f t="shared" si="10"/>
        <v>7</v>
      </c>
      <c r="T42" s="44">
        <f t="shared" si="11"/>
        <v>1</v>
      </c>
      <c r="U42" s="44">
        <f t="shared" si="12"/>
        <v>2</v>
      </c>
      <c r="V42" s="44">
        <f t="shared" si="13"/>
        <v>397</v>
      </c>
      <c r="W42" s="44">
        <f t="shared" si="14"/>
        <v>6</v>
      </c>
      <c r="X42" s="6">
        <f t="shared" si="15"/>
        <v>3</v>
      </c>
      <c r="Y42" s="32" t="s">
        <v>261</v>
      </c>
    </row>
    <row r="43" spans="2:25" s="6" customFormat="1" x14ac:dyDescent="0.3">
      <c r="E43" s="6" t="s">
        <v>4</v>
      </c>
      <c r="J43" s="9" t="s">
        <v>1</v>
      </c>
      <c r="K43" s="44" t="s">
        <v>4</v>
      </c>
      <c r="L43" s="44" t="s">
        <v>4</v>
      </c>
      <c r="M43" s="56" t="s">
        <v>4</v>
      </c>
      <c r="N43" s="44"/>
      <c r="O43" s="9" t="s">
        <v>137</v>
      </c>
      <c r="P43" s="6" t="s">
        <v>204</v>
      </c>
      <c r="Q43" s="32" t="str">
        <f t="shared" si="8"/>
        <v>DVR (VHF) Crossband/No Inband; For APX (VHF+UHF+700) using Unknown or User-Defined Antenna</v>
      </c>
      <c r="R43" s="59">
        <f t="shared" si="9"/>
        <v>1</v>
      </c>
      <c r="S43" s="44">
        <f t="shared" si="10"/>
        <v>7</v>
      </c>
      <c r="T43" s="44">
        <f t="shared" si="11"/>
        <v>3</v>
      </c>
      <c r="U43" s="44">
        <f t="shared" si="12"/>
        <v>0</v>
      </c>
      <c r="V43" s="44">
        <f t="shared" si="13"/>
        <v>401</v>
      </c>
      <c r="W43" s="44">
        <f t="shared" si="14"/>
        <v>5</v>
      </c>
      <c r="X43" s="6">
        <f t="shared" si="15"/>
        <v>3</v>
      </c>
      <c r="Y43" s="32" t="s">
        <v>261</v>
      </c>
    </row>
    <row r="44" spans="2:25" s="6" customFormat="1" x14ac:dyDescent="0.3">
      <c r="D44" s="6" t="s">
        <v>4</v>
      </c>
      <c r="J44" s="9" t="s">
        <v>1</v>
      </c>
      <c r="K44" s="44"/>
      <c r="L44" s="44" t="s">
        <v>4</v>
      </c>
      <c r="M44" s="56" t="s">
        <v>4</v>
      </c>
      <c r="N44" s="44"/>
      <c r="O44" s="9" t="s">
        <v>229</v>
      </c>
      <c r="P44" s="33" t="s">
        <v>213</v>
      </c>
      <c r="Q44" s="32" t="str">
        <f t="shared" si="8"/>
        <v>DVR (VHF) Crossband; For APX (UHF+700) using One All-Band Antenna</v>
      </c>
      <c r="R44" s="59">
        <f t="shared" si="9"/>
        <v>1</v>
      </c>
      <c r="S44" s="44">
        <f t="shared" si="10"/>
        <v>6</v>
      </c>
      <c r="T44" s="44">
        <f t="shared" si="11"/>
        <v>4</v>
      </c>
      <c r="U44" s="44">
        <f t="shared" si="12"/>
        <v>2</v>
      </c>
      <c r="V44" s="44">
        <f t="shared" si="13"/>
        <v>389</v>
      </c>
      <c r="W44" s="44">
        <f t="shared" si="14"/>
        <v>4</v>
      </c>
      <c r="X44" s="6">
        <f t="shared" si="15"/>
        <v>2</v>
      </c>
      <c r="Y44" s="32" t="s">
        <v>260</v>
      </c>
    </row>
    <row r="45" spans="2:25" s="6" customFormat="1" x14ac:dyDescent="0.3">
      <c r="D45" s="6" t="s">
        <v>4</v>
      </c>
      <c r="J45" s="9" t="s">
        <v>1</v>
      </c>
      <c r="K45" s="44"/>
      <c r="L45" s="44" t="s">
        <v>4</v>
      </c>
      <c r="M45" s="44"/>
      <c r="N45" s="56" t="s">
        <v>4</v>
      </c>
      <c r="O45" s="9" t="s">
        <v>229</v>
      </c>
      <c r="P45" s="33" t="s">
        <v>213</v>
      </c>
      <c r="Q45" s="32" t="str">
        <f t="shared" si="8"/>
        <v>DVR (VHF) Crossband; For APX (UHF+800) using One All-Band Antenna</v>
      </c>
      <c r="R45" s="59">
        <f t="shared" si="9"/>
        <v>1</v>
      </c>
      <c r="S45" s="44">
        <f t="shared" si="10"/>
        <v>10</v>
      </c>
      <c r="T45" s="44">
        <f t="shared" si="11"/>
        <v>4</v>
      </c>
      <c r="U45" s="44">
        <f t="shared" si="12"/>
        <v>2</v>
      </c>
      <c r="V45" s="44">
        <f t="shared" si="13"/>
        <v>457</v>
      </c>
      <c r="W45" s="44">
        <f t="shared" si="14"/>
        <v>4</v>
      </c>
      <c r="X45" s="6">
        <f t="shared" si="15"/>
        <v>2</v>
      </c>
      <c r="Y45" s="32" t="s">
        <v>260</v>
      </c>
    </row>
    <row r="46" spans="2:25" s="6" customFormat="1" x14ac:dyDescent="0.3">
      <c r="D46" s="6" t="s">
        <v>4</v>
      </c>
      <c r="F46" s="6" t="s">
        <v>4</v>
      </c>
      <c r="J46" s="9" t="s">
        <v>1</v>
      </c>
      <c r="K46" s="44" t="s">
        <v>4</v>
      </c>
      <c r="L46" s="44" t="s">
        <v>4</v>
      </c>
      <c r="M46" s="56" t="s">
        <v>4</v>
      </c>
      <c r="N46" s="44"/>
      <c r="O46" s="9" t="s">
        <v>137</v>
      </c>
      <c r="P46" s="6" t="s">
        <v>205</v>
      </c>
      <c r="Q46" s="32" t="str">
        <f t="shared" si="8"/>
        <v>DVR (VHF) Inband &amp; Crossband; For APX (VHF+UHF+700) using Unknown or User-Defined Antenna</v>
      </c>
      <c r="R46" s="59">
        <f t="shared" si="9"/>
        <v>1</v>
      </c>
      <c r="S46" s="44">
        <f t="shared" si="10"/>
        <v>7</v>
      </c>
      <c r="T46" s="44">
        <f t="shared" si="11"/>
        <v>5</v>
      </c>
      <c r="U46" s="44">
        <f t="shared" si="12"/>
        <v>0</v>
      </c>
      <c r="V46" s="44">
        <f t="shared" si="13"/>
        <v>407</v>
      </c>
      <c r="W46" s="44">
        <f t="shared" si="14"/>
        <v>10</v>
      </c>
      <c r="X46" s="6">
        <f t="shared" si="15"/>
        <v>3</v>
      </c>
      <c r="Y46" s="32" t="s">
        <v>261</v>
      </c>
    </row>
    <row r="47" spans="2:25" s="6" customFormat="1" x14ac:dyDescent="0.3">
      <c r="B47" s="6" t="s">
        <v>4</v>
      </c>
      <c r="F47" s="6" t="s">
        <v>4</v>
      </c>
      <c r="J47" s="9" t="s">
        <v>1</v>
      </c>
      <c r="K47" s="44" t="s">
        <v>4</v>
      </c>
      <c r="L47" s="44" t="s">
        <v>4</v>
      </c>
      <c r="M47" s="56" t="s">
        <v>4</v>
      </c>
      <c r="N47" s="44"/>
      <c r="O47" s="9" t="s">
        <v>24</v>
      </c>
      <c r="P47" s="6" t="s">
        <v>205</v>
      </c>
      <c r="Q47" s="32" t="str">
        <f t="shared" si="8"/>
        <v>DVR (VHF) Inband &amp; Crossband; For APX (VHF+UHF+700) using Single-Band Antenna(s)</v>
      </c>
      <c r="R47" s="59">
        <f t="shared" si="9"/>
        <v>1</v>
      </c>
      <c r="S47" s="44">
        <f t="shared" si="10"/>
        <v>7</v>
      </c>
      <c r="T47" s="44">
        <f t="shared" si="11"/>
        <v>5</v>
      </c>
      <c r="U47" s="44">
        <f t="shared" si="12"/>
        <v>1</v>
      </c>
      <c r="V47" s="44">
        <f t="shared" si="13"/>
        <v>408</v>
      </c>
      <c r="W47" s="44">
        <f t="shared" si="14"/>
        <v>8</v>
      </c>
      <c r="X47" s="6">
        <f t="shared" si="15"/>
        <v>3</v>
      </c>
      <c r="Y47" s="32" t="s">
        <v>261</v>
      </c>
    </row>
    <row r="48" spans="2:25" s="6" customFormat="1" x14ac:dyDescent="0.3">
      <c r="D48" s="6" t="s">
        <v>4</v>
      </c>
      <c r="J48" s="9" t="s">
        <v>1</v>
      </c>
      <c r="K48" s="44"/>
      <c r="L48" s="44" t="s">
        <v>4</v>
      </c>
      <c r="M48" s="56" t="s">
        <v>4</v>
      </c>
      <c r="N48" s="56" t="s">
        <v>4</v>
      </c>
      <c r="O48" s="9" t="s">
        <v>229</v>
      </c>
      <c r="P48" s="33" t="s">
        <v>213</v>
      </c>
      <c r="Q48" s="32" t="str">
        <f t="shared" si="8"/>
        <v>DVR (VHF) Crossband; For APX (UHF+700+800) using One All-Band Antenna</v>
      </c>
      <c r="R48" s="59">
        <f t="shared" si="9"/>
        <v>1</v>
      </c>
      <c r="S48" s="44">
        <f t="shared" si="10"/>
        <v>14</v>
      </c>
      <c r="T48" s="44">
        <f t="shared" si="11"/>
        <v>4</v>
      </c>
      <c r="U48" s="44">
        <f t="shared" si="12"/>
        <v>2</v>
      </c>
      <c r="V48" s="44">
        <f t="shared" si="13"/>
        <v>525</v>
      </c>
      <c r="W48" s="44">
        <f t="shared" si="14"/>
        <v>4</v>
      </c>
      <c r="X48" s="6">
        <f t="shared" si="15"/>
        <v>2</v>
      </c>
      <c r="Y48" s="32" t="s">
        <v>260</v>
      </c>
    </row>
    <row r="49" spans="2:25" s="6" customFormat="1" x14ac:dyDescent="0.3">
      <c r="B49" s="6" t="s">
        <v>4</v>
      </c>
      <c r="J49" s="9" t="s">
        <v>1</v>
      </c>
      <c r="K49" s="44"/>
      <c r="L49" s="44"/>
      <c r="M49" s="44"/>
      <c r="N49" s="56" t="s">
        <v>4</v>
      </c>
      <c r="O49" s="9" t="s">
        <v>137</v>
      </c>
      <c r="P49" s="33" t="s">
        <v>213</v>
      </c>
      <c r="Q49" s="32" t="str">
        <f t="shared" si="8"/>
        <v>DVR (VHF) Crossband; For APX (800) using Unknown or User-Defined Antenna</v>
      </c>
      <c r="R49" s="59">
        <f t="shared" si="9"/>
        <v>1</v>
      </c>
      <c r="S49" s="44">
        <f t="shared" si="10"/>
        <v>8</v>
      </c>
      <c r="T49" s="44">
        <f t="shared" si="11"/>
        <v>4</v>
      </c>
      <c r="U49" s="44">
        <f t="shared" si="12"/>
        <v>0</v>
      </c>
      <c r="V49" s="44">
        <f t="shared" si="13"/>
        <v>421</v>
      </c>
      <c r="W49" s="44">
        <f t="shared" si="14"/>
        <v>2</v>
      </c>
      <c r="X49" s="6">
        <f t="shared" si="15"/>
        <v>1</v>
      </c>
      <c r="Y49" s="32" t="s">
        <v>261</v>
      </c>
    </row>
    <row r="50" spans="2:25" s="6" customFormat="1" x14ac:dyDescent="0.3">
      <c r="B50" s="6" t="s">
        <v>4</v>
      </c>
      <c r="J50" s="9" t="s">
        <v>1</v>
      </c>
      <c r="K50" s="44"/>
      <c r="L50" s="44"/>
      <c r="M50" s="44"/>
      <c r="N50" s="56" t="s">
        <v>4</v>
      </c>
      <c r="O50" s="9" t="s">
        <v>24</v>
      </c>
      <c r="P50" s="33" t="s">
        <v>213</v>
      </c>
      <c r="Q50" s="32" t="str">
        <f t="shared" si="8"/>
        <v>DVR (VHF) Crossband; For APX (800) using Single-Band Antenna(s)</v>
      </c>
      <c r="R50" s="59">
        <f t="shared" si="9"/>
        <v>1</v>
      </c>
      <c r="S50" s="44">
        <f t="shared" si="10"/>
        <v>8</v>
      </c>
      <c r="T50" s="44">
        <f t="shared" si="11"/>
        <v>4</v>
      </c>
      <c r="U50" s="44">
        <f t="shared" si="12"/>
        <v>1</v>
      </c>
      <c r="V50" s="44">
        <f t="shared" si="13"/>
        <v>422</v>
      </c>
      <c r="W50" s="44">
        <f t="shared" si="14"/>
        <v>2</v>
      </c>
      <c r="X50" s="6">
        <f t="shared" si="15"/>
        <v>1</v>
      </c>
      <c r="Y50" s="32" t="s">
        <v>261</v>
      </c>
    </row>
    <row r="51" spans="2:25" s="6" customFormat="1" x14ac:dyDescent="0.3">
      <c r="B51" s="6" t="s">
        <v>4</v>
      </c>
      <c r="J51" s="9" t="s">
        <v>1</v>
      </c>
      <c r="K51" s="44"/>
      <c r="L51" s="44"/>
      <c r="M51" s="44"/>
      <c r="N51" s="56" t="s">
        <v>4</v>
      </c>
      <c r="O51" s="9" t="s">
        <v>229</v>
      </c>
      <c r="P51" s="33" t="s">
        <v>213</v>
      </c>
      <c r="Q51" s="32" t="str">
        <f t="shared" si="8"/>
        <v>DVR (VHF) Crossband; For APX (800) using One All-Band Antenna</v>
      </c>
      <c r="R51" s="59">
        <f t="shared" si="9"/>
        <v>1</v>
      </c>
      <c r="S51" s="44">
        <f t="shared" si="10"/>
        <v>8</v>
      </c>
      <c r="T51" s="44">
        <f t="shared" si="11"/>
        <v>4</v>
      </c>
      <c r="U51" s="44">
        <f t="shared" si="12"/>
        <v>2</v>
      </c>
      <c r="V51" s="44">
        <f t="shared" si="13"/>
        <v>423</v>
      </c>
      <c r="W51" s="44">
        <f t="shared" si="14"/>
        <v>2</v>
      </c>
      <c r="X51" s="6">
        <f t="shared" si="15"/>
        <v>1</v>
      </c>
      <c r="Y51" s="32" t="s">
        <v>261</v>
      </c>
    </row>
    <row r="52" spans="2:25" s="6" customFormat="1" x14ac:dyDescent="0.3">
      <c r="F52" s="6" t="s">
        <v>4</v>
      </c>
      <c r="J52" s="9" t="s">
        <v>1</v>
      </c>
      <c r="K52" s="44" t="s">
        <v>4</v>
      </c>
      <c r="L52" s="44"/>
      <c r="M52" s="44"/>
      <c r="N52" s="56" t="s">
        <v>4</v>
      </c>
      <c r="O52" s="9" t="s">
        <v>137</v>
      </c>
      <c r="P52" s="6" t="s">
        <v>203</v>
      </c>
      <c r="Q52" s="32" t="str">
        <f t="shared" ref="Q52:Q83" si="16">$J$6&amp;"("&amp;$J52&amp;")"&amp;" "&amp;VLOOKUP($P52,RPTCodes,2,FALSE) &amp;"; For APX ("&amp;VLOOKUP($S52,BAND_NAMES,2)&amp;") using "&amp;VLOOKUP($O52,ANTcodes,3,FALSE)</f>
        <v>DVR (VHF) Inband/No Crossband; For APX (VHF+800) using Unknown or User-Defined Antenna</v>
      </c>
      <c r="R52" s="59">
        <f t="shared" ref="R52:R83" si="17">VLOOKUP(J52,Freq_Bands,2)</f>
        <v>1</v>
      </c>
      <c r="S52" s="44">
        <f t="shared" ref="S52:S83" si="18">IF(K52="X",1,0)+IF(L52="X",2,0)+IF(M52="X",4,0)+IF(N52="X",8,0)</f>
        <v>9</v>
      </c>
      <c r="T52" s="44">
        <f t="shared" ref="T52:T83" si="19">VLOOKUP(P52,RPTCodes,4,FALSE)</f>
        <v>1</v>
      </c>
      <c r="U52" s="44">
        <f t="shared" ref="U52:U83" si="20">VLOOKUP(O52,ANTcodes,2,FALSE)</f>
        <v>0</v>
      </c>
      <c r="V52" s="44">
        <f t="shared" ref="V52:V83" si="21">$U52*MULT_ANT+$T52*MULT_RPT+$S52*MULT_MRF+$R52*MULT_VRF</f>
        <v>429</v>
      </c>
      <c r="W52" s="44">
        <f t="shared" ref="W52:W83" si="22">IF($A52="X",1,0)+IF($B52="X",2,0)+IF($C52="X",3,0)+IF($D52="X",4,0)+IF($E52="X",5,0)+IF($F52="X",6,0)+IF($H52="X",10,0)</f>
        <v>6</v>
      </c>
      <c r="X52" s="6">
        <f t="shared" ref="X52:X83" si="23">COUNTA(K52:L52)+IF(RIGHT(M52&amp;N52,1)="X",1,0)</f>
        <v>2</v>
      </c>
      <c r="Y52" s="32" t="s">
        <v>261</v>
      </c>
    </row>
    <row r="53" spans="2:25" s="6" customFormat="1" x14ac:dyDescent="0.3">
      <c r="B53" s="6" t="s">
        <v>4</v>
      </c>
      <c r="F53" s="6" t="s">
        <v>4</v>
      </c>
      <c r="J53" s="9" t="s">
        <v>1</v>
      </c>
      <c r="K53" s="44" t="s">
        <v>4</v>
      </c>
      <c r="L53" s="44"/>
      <c r="M53" s="44"/>
      <c r="N53" s="56" t="s">
        <v>4</v>
      </c>
      <c r="O53" s="9" t="s">
        <v>24</v>
      </c>
      <c r="P53" s="6" t="s">
        <v>203</v>
      </c>
      <c r="Q53" s="32" t="str">
        <f t="shared" si="16"/>
        <v>DVR (VHF) Inband/No Crossband; For APX (VHF+800) using Single-Band Antenna(s)</v>
      </c>
      <c r="R53" s="59">
        <f t="shared" si="17"/>
        <v>1</v>
      </c>
      <c r="S53" s="44">
        <f t="shared" si="18"/>
        <v>9</v>
      </c>
      <c r="T53" s="44">
        <f t="shared" si="19"/>
        <v>1</v>
      </c>
      <c r="U53" s="44">
        <f t="shared" si="20"/>
        <v>1</v>
      </c>
      <c r="V53" s="44">
        <f t="shared" si="21"/>
        <v>430</v>
      </c>
      <c r="W53" s="44">
        <f t="shared" si="22"/>
        <v>8</v>
      </c>
      <c r="X53" s="6">
        <f t="shared" si="23"/>
        <v>2</v>
      </c>
      <c r="Y53" s="32" t="s">
        <v>261</v>
      </c>
    </row>
    <row r="54" spans="2:25" s="6" customFormat="1" x14ac:dyDescent="0.3">
      <c r="F54" s="6" t="s">
        <v>4</v>
      </c>
      <c r="J54" s="9" t="s">
        <v>1</v>
      </c>
      <c r="K54" s="44" t="s">
        <v>4</v>
      </c>
      <c r="L54" s="44"/>
      <c r="M54" s="44"/>
      <c r="N54" s="56" t="s">
        <v>4</v>
      </c>
      <c r="O54" s="9" t="s">
        <v>229</v>
      </c>
      <c r="P54" s="6" t="s">
        <v>203</v>
      </c>
      <c r="Q54" s="32" t="str">
        <f t="shared" si="16"/>
        <v>DVR (VHF) Inband/No Crossband; For APX (VHF+800) using One All-Band Antenna</v>
      </c>
      <c r="R54" s="59">
        <f t="shared" si="17"/>
        <v>1</v>
      </c>
      <c r="S54" s="44">
        <f t="shared" si="18"/>
        <v>9</v>
      </c>
      <c r="T54" s="44">
        <f t="shared" si="19"/>
        <v>1</v>
      </c>
      <c r="U54" s="44">
        <f t="shared" si="20"/>
        <v>2</v>
      </c>
      <c r="V54" s="44">
        <f t="shared" si="21"/>
        <v>431</v>
      </c>
      <c r="W54" s="44">
        <f t="shared" si="22"/>
        <v>6</v>
      </c>
      <c r="X54" s="6">
        <f t="shared" si="23"/>
        <v>2</v>
      </c>
      <c r="Y54" s="32" t="s">
        <v>261</v>
      </c>
    </row>
    <row r="55" spans="2:25" s="6" customFormat="1" x14ac:dyDescent="0.3">
      <c r="D55" s="6" t="s">
        <v>4</v>
      </c>
      <c r="F55" s="6" t="s">
        <v>4</v>
      </c>
      <c r="J55" s="9" t="s">
        <v>1</v>
      </c>
      <c r="K55" s="44" t="s">
        <v>4</v>
      </c>
      <c r="L55" s="44"/>
      <c r="M55" s="56" t="s">
        <v>4</v>
      </c>
      <c r="N55" s="44"/>
      <c r="O55" s="9" t="s">
        <v>229</v>
      </c>
      <c r="P55" s="6" t="s">
        <v>205</v>
      </c>
      <c r="Q55" s="32" t="str">
        <f t="shared" si="16"/>
        <v>DVR (VHF) Inband &amp; Crossband; For APX (VHF+700) using One All-Band Antenna</v>
      </c>
      <c r="R55" s="59">
        <f t="shared" si="17"/>
        <v>1</v>
      </c>
      <c r="S55" s="44">
        <f t="shared" si="18"/>
        <v>5</v>
      </c>
      <c r="T55" s="44">
        <f t="shared" si="19"/>
        <v>5</v>
      </c>
      <c r="U55" s="44">
        <f t="shared" si="20"/>
        <v>2</v>
      </c>
      <c r="V55" s="44">
        <f t="shared" si="21"/>
        <v>375</v>
      </c>
      <c r="W55" s="44">
        <f t="shared" si="22"/>
        <v>10</v>
      </c>
      <c r="X55" s="6">
        <f t="shared" si="23"/>
        <v>2</v>
      </c>
      <c r="Y55" s="32" t="s">
        <v>263</v>
      </c>
    </row>
    <row r="56" spans="2:25" s="6" customFormat="1" x14ac:dyDescent="0.3">
      <c r="B56" s="6" t="s">
        <v>4</v>
      </c>
      <c r="H56" s="6" t="s">
        <v>4</v>
      </c>
      <c r="J56" s="9" t="s">
        <v>1</v>
      </c>
      <c r="K56" s="44" t="s">
        <v>4</v>
      </c>
      <c r="L56" s="44"/>
      <c r="M56" s="44"/>
      <c r="N56" s="56" t="s">
        <v>4</v>
      </c>
      <c r="O56" s="9" t="s">
        <v>24</v>
      </c>
      <c r="P56" s="6" t="s">
        <v>204</v>
      </c>
      <c r="Q56" s="32" t="str">
        <f t="shared" si="16"/>
        <v>DVR (VHF) Crossband/No Inband; For APX (VHF+800) using Single-Band Antenna(s)</v>
      </c>
      <c r="R56" s="59">
        <f t="shared" si="17"/>
        <v>1</v>
      </c>
      <c r="S56" s="44">
        <f t="shared" si="18"/>
        <v>9</v>
      </c>
      <c r="T56" s="44">
        <f t="shared" si="19"/>
        <v>3</v>
      </c>
      <c r="U56" s="44">
        <f t="shared" si="20"/>
        <v>1</v>
      </c>
      <c r="V56" s="44">
        <f t="shared" si="21"/>
        <v>436</v>
      </c>
      <c r="W56" s="44">
        <f t="shared" si="22"/>
        <v>12</v>
      </c>
      <c r="X56" s="6">
        <f t="shared" si="23"/>
        <v>2</v>
      </c>
      <c r="Y56" s="32" t="s">
        <v>296</v>
      </c>
    </row>
    <row r="57" spans="2:25" s="6" customFormat="1" x14ac:dyDescent="0.3">
      <c r="D57" s="6" t="s">
        <v>4</v>
      </c>
      <c r="F57" s="6" t="s">
        <v>4</v>
      </c>
      <c r="J57" s="9" t="s">
        <v>1</v>
      </c>
      <c r="K57" s="44" t="s">
        <v>4</v>
      </c>
      <c r="L57" s="44"/>
      <c r="M57" s="44"/>
      <c r="N57" s="56" t="s">
        <v>4</v>
      </c>
      <c r="O57" s="9" t="s">
        <v>229</v>
      </c>
      <c r="P57" s="6" t="s">
        <v>205</v>
      </c>
      <c r="Q57" s="32" t="str">
        <f t="shared" si="16"/>
        <v>DVR (VHF) Inband &amp; Crossband; For APX (VHF+800) using One All-Band Antenna</v>
      </c>
      <c r="R57" s="59">
        <f t="shared" si="17"/>
        <v>1</v>
      </c>
      <c r="S57" s="44">
        <f t="shared" si="18"/>
        <v>9</v>
      </c>
      <c r="T57" s="44">
        <f t="shared" si="19"/>
        <v>5</v>
      </c>
      <c r="U57" s="44">
        <f t="shared" si="20"/>
        <v>2</v>
      </c>
      <c r="V57" s="44">
        <f t="shared" si="21"/>
        <v>443</v>
      </c>
      <c r="W57" s="44">
        <f t="shared" si="22"/>
        <v>10</v>
      </c>
      <c r="X57" s="6">
        <f t="shared" si="23"/>
        <v>2</v>
      </c>
      <c r="Y57" s="32" t="s">
        <v>263</v>
      </c>
    </row>
    <row r="58" spans="2:25" s="6" customFormat="1" x14ac:dyDescent="0.3">
      <c r="D58" s="6" t="s">
        <v>4</v>
      </c>
      <c r="F58" s="6" t="s">
        <v>4</v>
      </c>
      <c r="J58" s="9" t="s">
        <v>1</v>
      </c>
      <c r="K58" s="44" t="s">
        <v>4</v>
      </c>
      <c r="L58" s="44"/>
      <c r="M58" s="44"/>
      <c r="N58" s="56" t="s">
        <v>4</v>
      </c>
      <c r="O58" s="9" t="s">
        <v>137</v>
      </c>
      <c r="P58" s="6" t="s">
        <v>205</v>
      </c>
      <c r="Q58" s="32" t="str">
        <f t="shared" si="16"/>
        <v>DVR (VHF) Inband &amp; Crossband; For APX (VHF+800) using Unknown or User-Defined Antenna</v>
      </c>
      <c r="R58" s="59">
        <f t="shared" si="17"/>
        <v>1</v>
      </c>
      <c r="S58" s="44">
        <f t="shared" si="18"/>
        <v>9</v>
      </c>
      <c r="T58" s="44">
        <f t="shared" si="19"/>
        <v>5</v>
      </c>
      <c r="U58" s="44">
        <f t="shared" si="20"/>
        <v>0</v>
      </c>
      <c r="V58" s="44">
        <f t="shared" si="21"/>
        <v>441</v>
      </c>
      <c r="W58" s="44">
        <f t="shared" si="22"/>
        <v>10</v>
      </c>
      <c r="X58" s="6">
        <f t="shared" si="23"/>
        <v>2</v>
      </c>
      <c r="Y58" s="32" t="s">
        <v>261</v>
      </c>
    </row>
    <row r="59" spans="2:25" s="6" customFormat="1" x14ac:dyDescent="0.3">
      <c r="B59" s="6" t="s">
        <v>4</v>
      </c>
      <c r="F59" s="6" t="s">
        <v>4</v>
      </c>
      <c r="J59" s="9" t="s">
        <v>1</v>
      </c>
      <c r="K59" s="44" t="s">
        <v>4</v>
      </c>
      <c r="L59" s="44"/>
      <c r="M59" s="44"/>
      <c r="N59" s="56" t="s">
        <v>4</v>
      </c>
      <c r="O59" s="9" t="s">
        <v>24</v>
      </c>
      <c r="P59" s="6" t="s">
        <v>205</v>
      </c>
      <c r="Q59" s="32" t="str">
        <f t="shared" si="16"/>
        <v>DVR (VHF) Inband &amp; Crossband; For APX (VHF+800) using Single-Band Antenna(s)</v>
      </c>
      <c r="R59" s="59">
        <f t="shared" si="17"/>
        <v>1</v>
      </c>
      <c r="S59" s="44">
        <f t="shared" si="18"/>
        <v>9</v>
      </c>
      <c r="T59" s="44">
        <f t="shared" si="19"/>
        <v>5</v>
      </c>
      <c r="U59" s="44">
        <f t="shared" si="20"/>
        <v>1</v>
      </c>
      <c r="V59" s="44">
        <f t="shared" si="21"/>
        <v>442</v>
      </c>
      <c r="W59" s="44">
        <f t="shared" si="22"/>
        <v>8</v>
      </c>
      <c r="X59" s="6">
        <f t="shared" si="23"/>
        <v>2</v>
      </c>
      <c r="Y59" s="32" t="s">
        <v>261</v>
      </c>
    </row>
    <row r="60" spans="2:25" s="6" customFormat="1" x14ac:dyDescent="0.3">
      <c r="D60" s="6" t="s">
        <v>4</v>
      </c>
      <c r="F60" s="6" t="s">
        <v>4</v>
      </c>
      <c r="J60" s="9" t="s">
        <v>1</v>
      </c>
      <c r="K60" s="44" t="s">
        <v>4</v>
      </c>
      <c r="L60" s="44"/>
      <c r="M60" s="56" t="s">
        <v>4</v>
      </c>
      <c r="N60" s="56" t="s">
        <v>4</v>
      </c>
      <c r="O60" s="9" t="s">
        <v>229</v>
      </c>
      <c r="P60" s="6" t="s">
        <v>205</v>
      </c>
      <c r="Q60" s="32" t="str">
        <f t="shared" si="16"/>
        <v>DVR (VHF) Inband &amp; Crossband; For APX (VHF+700+800) using One All-Band Antenna</v>
      </c>
      <c r="R60" s="59">
        <f t="shared" si="17"/>
        <v>1</v>
      </c>
      <c r="S60" s="44">
        <f t="shared" si="18"/>
        <v>13</v>
      </c>
      <c r="T60" s="44">
        <f t="shared" si="19"/>
        <v>5</v>
      </c>
      <c r="U60" s="44">
        <f t="shared" si="20"/>
        <v>2</v>
      </c>
      <c r="V60" s="44">
        <f t="shared" si="21"/>
        <v>511</v>
      </c>
      <c r="W60" s="44">
        <f t="shared" si="22"/>
        <v>10</v>
      </c>
      <c r="X60" s="6">
        <f t="shared" si="23"/>
        <v>2</v>
      </c>
      <c r="Y60" s="32" t="s">
        <v>263</v>
      </c>
    </row>
    <row r="61" spans="2:25" s="6" customFormat="1" x14ac:dyDescent="0.3">
      <c r="D61" s="6" t="s">
        <v>4</v>
      </c>
      <c r="J61" s="9" t="s">
        <v>1</v>
      </c>
      <c r="K61" s="44"/>
      <c r="L61" s="44" t="s">
        <v>4</v>
      </c>
      <c r="M61" s="44"/>
      <c r="N61" s="56" t="s">
        <v>4</v>
      </c>
      <c r="O61" s="9" t="s">
        <v>137</v>
      </c>
      <c r="P61" s="33" t="s">
        <v>213</v>
      </c>
      <c r="Q61" s="32" t="str">
        <f t="shared" si="16"/>
        <v>DVR (VHF) Crossband; For APX (UHF+800) using Unknown or User-Defined Antenna</v>
      </c>
      <c r="R61" s="59">
        <f t="shared" si="17"/>
        <v>1</v>
      </c>
      <c r="S61" s="44">
        <f t="shared" si="18"/>
        <v>10</v>
      </c>
      <c r="T61" s="44">
        <f t="shared" si="19"/>
        <v>4</v>
      </c>
      <c r="U61" s="44">
        <f t="shared" si="20"/>
        <v>0</v>
      </c>
      <c r="V61" s="44">
        <f t="shared" si="21"/>
        <v>455</v>
      </c>
      <c r="W61" s="44">
        <f t="shared" si="22"/>
        <v>4</v>
      </c>
      <c r="X61" s="6">
        <f t="shared" si="23"/>
        <v>2</v>
      </c>
      <c r="Y61" s="32" t="s">
        <v>261</v>
      </c>
    </row>
    <row r="62" spans="2:25" s="6" customFormat="1" x14ac:dyDescent="0.3">
      <c r="B62" s="6" t="s">
        <v>4</v>
      </c>
      <c r="J62" s="9" t="s">
        <v>1</v>
      </c>
      <c r="K62" s="44"/>
      <c r="L62" s="44" t="s">
        <v>4</v>
      </c>
      <c r="M62" s="44"/>
      <c r="N62" s="56" t="s">
        <v>4</v>
      </c>
      <c r="O62" s="9" t="s">
        <v>24</v>
      </c>
      <c r="P62" s="33" t="s">
        <v>213</v>
      </c>
      <c r="Q62" s="32" t="str">
        <f t="shared" si="16"/>
        <v>DVR (VHF) Crossband; For APX (UHF+800) using Single-Band Antenna(s)</v>
      </c>
      <c r="R62" s="59">
        <f t="shared" si="17"/>
        <v>1</v>
      </c>
      <c r="S62" s="44">
        <f t="shared" si="18"/>
        <v>10</v>
      </c>
      <c r="T62" s="44">
        <f t="shared" si="19"/>
        <v>4</v>
      </c>
      <c r="U62" s="44">
        <f t="shared" si="20"/>
        <v>1</v>
      </c>
      <c r="V62" s="44">
        <f t="shared" si="21"/>
        <v>456</v>
      </c>
      <c r="W62" s="44">
        <f t="shared" si="22"/>
        <v>2</v>
      </c>
      <c r="X62" s="6">
        <f t="shared" si="23"/>
        <v>2</v>
      </c>
      <c r="Y62" s="32" t="s">
        <v>261</v>
      </c>
    </row>
    <row r="63" spans="2:25" s="6" customFormat="1" x14ac:dyDescent="0.3">
      <c r="D63" s="6" t="s">
        <v>4</v>
      </c>
      <c r="F63" s="6" t="s">
        <v>4</v>
      </c>
      <c r="J63" s="9" t="s">
        <v>1</v>
      </c>
      <c r="K63" s="44" t="s">
        <v>4</v>
      </c>
      <c r="L63" s="44" t="s">
        <v>4</v>
      </c>
      <c r="M63" s="56" t="s">
        <v>4</v>
      </c>
      <c r="N63" s="44"/>
      <c r="O63" s="9" t="s">
        <v>229</v>
      </c>
      <c r="P63" s="6" t="s">
        <v>205</v>
      </c>
      <c r="Q63" s="32" t="str">
        <f t="shared" si="16"/>
        <v>DVR (VHF) Inband &amp; Crossband; For APX (VHF+UHF+700) using One All-Band Antenna</v>
      </c>
      <c r="R63" s="59">
        <f t="shared" si="17"/>
        <v>1</v>
      </c>
      <c r="S63" s="44">
        <f t="shared" si="18"/>
        <v>7</v>
      </c>
      <c r="T63" s="44">
        <f t="shared" si="19"/>
        <v>5</v>
      </c>
      <c r="U63" s="44">
        <f t="shared" si="20"/>
        <v>2</v>
      </c>
      <c r="V63" s="44">
        <f t="shared" si="21"/>
        <v>409</v>
      </c>
      <c r="W63" s="44">
        <f t="shared" si="22"/>
        <v>10</v>
      </c>
      <c r="X63" s="6">
        <f t="shared" si="23"/>
        <v>3</v>
      </c>
      <c r="Y63" s="32" t="s">
        <v>272</v>
      </c>
    </row>
    <row r="64" spans="2:25" s="6" customFormat="1" x14ac:dyDescent="0.3">
      <c r="F64" s="6" t="s">
        <v>4</v>
      </c>
      <c r="J64" s="9" t="s">
        <v>1</v>
      </c>
      <c r="K64" s="44" t="s">
        <v>4</v>
      </c>
      <c r="L64" s="44" t="s">
        <v>4</v>
      </c>
      <c r="M64" s="44"/>
      <c r="N64" s="56" t="s">
        <v>4</v>
      </c>
      <c r="O64" s="9" t="s">
        <v>137</v>
      </c>
      <c r="P64" s="6" t="s">
        <v>203</v>
      </c>
      <c r="Q64" s="32" t="str">
        <f t="shared" si="16"/>
        <v>DVR (VHF) Inband/No Crossband; For APX (VHF+UHF+800) using Unknown or User-Defined Antenna</v>
      </c>
      <c r="R64" s="59">
        <f t="shared" si="17"/>
        <v>1</v>
      </c>
      <c r="S64" s="44">
        <f t="shared" si="18"/>
        <v>11</v>
      </c>
      <c r="T64" s="44">
        <f t="shared" si="19"/>
        <v>1</v>
      </c>
      <c r="U64" s="44">
        <f t="shared" si="20"/>
        <v>0</v>
      </c>
      <c r="V64" s="44">
        <f t="shared" si="21"/>
        <v>463</v>
      </c>
      <c r="W64" s="44">
        <f t="shared" si="22"/>
        <v>6</v>
      </c>
      <c r="X64" s="6">
        <f t="shared" si="23"/>
        <v>3</v>
      </c>
      <c r="Y64" s="32" t="s">
        <v>261</v>
      </c>
    </row>
    <row r="65" spans="2:25" s="6" customFormat="1" x14ac:dyDescent="0.3">
      <c r="B65" s="6" t="s">
        <v>4</v>
      </c>
      <c r="F65" s="6" t="s">
        <v>4</v>
      </c>
      <c r="J65" s="9" t="s">
        <v>1</v>
      </c>
      <c r="K65" s="44" t="s">
        <v>4</v>
      </c>
      <c r="L65" s="44" t="s">
        <v>4</v>
      </c>
      <c r="M65" s="44"/>
      <c r="N65" s="56" t="s">
        <v>4</v>
      </c>
      <c r="O65" s="9" t="s">
        <v>24</v>
      </c>
      <c r="P65" s="6" t="s">
        <v>203</v>
      </c>
      <c r="Q65" s="32" t="str">
        <f t="shared" si="16"/>
        <v>DVR (VHF) Inband/No Crossband; For APX (VHF+UHF+800) using Single-Band Antenna(s)</v>
      </c>
      <c r="R65" s="59">
        <f t="shared" si="17"/>
        <v>1</v>
      </c>
      <c r="S65" s="44">
        <f t="shared" si="18"/>
        <v>11</v>
      </c>
      <c r="T65" s="44">
        <f t="shared" si="19"/>
        <v>1</v>
      </c>
      <c r="U65" s="44">
        <f t="shared" si="20"/>
        <v>1</v>
      </c>
      <c r="V65" s="44">
        <f t="shared" si="21"/>
        <v>464</v>
      </c>
      <c r="W65" s="44">
        <f t="shared" si="22"/>
        <v>8</v>
      </c>
      <c r="X65" s="6">
        <f t="shared" si="23"/>
        <v>3</v>
      </c>
      <c r="Y65" s="32" t="s">
        <v>261</v>
      </c>
    </row>
    <row r="66" spans="2:25" s="6" customFormat="1" x14ac:dyDescent="0.3">
      <c r="F66" s="6" t="s">
        <v>4</v>
      </c>
      <c r="J66" s="9" t="s">
        <v>1</v>
      </c>
      <c r="K66" s="44" t="s">
        <v>4</v>
      </c>
      <c r="L66" s="44" t="s">
        <v>4</v>
      </c>
      <c r="M66" s="44"/>
      <c r="N66" s="56" t="s">
        <v>4</v>
      </c>
      <c r="O66" s="9" t="s">
        <v>229</v>
      </c>
      <c r="P66" s="6" t="s">
        <v>203</v>
      </c>
      <c r="Q66" s="32" t="str">
        <f t="shared" si="16"/>
        <v>DVR (VHF) Inband/No Crossband; For APX (VHF+UHF+800) using One All-Band Antenna</v>
      </c>
      <c r="R66" s="59">
        <f t="shared" si="17"/>
        <v>1</v>
      </c>
      <c r="S66" s="44">
        <f t="shared" si="18"/>
        <v>11</v>
      </c>
      <c r="T66" s="44">
        <f t="shared" si="19"/>
        <v>1</v>
      </c>
      <c r="U66" s="44">
        <f t="shared" si="20"/>
        <v>2</v>
      </c>
      <c r="V66" s="44">
        <f t="shared" si="21"/>
        <v>465</v>
      </c>
      <c r="W66" s="44">
        <f t="shared" si="22"/>
        <v>6</v>
      </c>
      <c r="X66" s="6">
        <f t="shared" si="23"/>
        <v>3</v>
      </c>
      <c r="Y66" s="32" t="s">
        <v>261</v>
      </c>
    </row>
    <row r="67" spans="2:25" s="6" customFormat="1" x14ac:dyDescent="0.3">
      <c r="E67" s="6" t="s">
        <v>4</v>
      </c>
      <c r="J67" s="9" t="s">
        <v>1</v>
      </c>
      <c r="K67" s="44" t="s">
        <v>4</v>
      </c>
      <c r="L67" s="44" t="s">
        <v>4</v>
      </c>
      <c r="M67" s="44"/>
      <c r="N67" s="56" t="s">
        <v>4</v>
      </c>
      <c r="O67" s="9" t="s">
        <v>137</v>
      </c>
      <c r="P67" s="6" t="s">
        <v>204</v>
      </c>
      <c r="Q67" s="32" t="str">
        <f t="shared" si="16"/>
        <v>DVR (VHF) Crossband/No Inband; For APX (VHF+UHF+800) using Unknown or User-Defined Antenna</v>
      </c>
      <c r="R67" s="59">
        <f t="shared" si="17"/>
        <v>1</v>
      </c>
      <c r="S67" s="44">
        <f t="shared" si="18"/>
        <v>11</v>
      </c>
      <c r="T67" s="44">
        <f t="shared" si="19"/>
        <v>3</v>
      </c>
      <c r="U67" s="44">
        <f t="shared" si="20"/>
        <v>0</v>
      </c>
      <c r="V67" s="44">
        <f t="shared" si="21"/>
        <v>469</v>
      </c>
      <c r="W67" s="44">
        <f t="shared" si="22"/>
        <v>5</v>
      </c>
      <c r="X67" s="6">
        <f t="shared" si="23"/>
        <v>3</v>
      </c>
      <c r="Y67" s="32" t="s">
        <v>261</v>
      </c>
    </row>
    <row r="68" spans="2:25" s="6" customFormat="1" x14ac:dyDescent="0.3">
      <c r="D68" s="6" t="s">
        <v>4</v>
      </c>
      <c r="F68" s="6" t="s">
        <v>4</v>
      </c>
      <c r="J68" s="9" t="s">
        <v>1</v>
      </c>
      <c r="K68" s="44" t="s">
        <v>4</v>
      </c>
      <c r="L68" s="44" t="s">
        <v>4</v>
      </c>
      <c r="M68" s="44"/>
      <c r="N68" s="56" t="s">
        <v>4</v>
      </c>
      <c r="O68" s="9" t="s">
        <v>229</v>
      </c>
      <c r="P68" s="6" t="s">
        <v>205</v>
      </c>
      <c r="Q68" s="32" t="str">
        <f t="shared" si="16"/>
        <v>DVR (VHF) Inband &amp; Crossband; For APX (VHF+UHF+800) using One All-Band Antenna</v>
      </c>
      <c r="R68" s="59">
        <f t="shared" si="17"/>
        <v>1</v>
      </c>
      <c r="S68" s="44">
        <f t="shared" si="18"/>
        <v>11</v>
      </c>
      <c r="T68" s="44">
        <f t="shared" si="19"/>
        <v>5</v>
      </c>
      <c r="U68" s="44">
        <f t="shared" si="20"/>
        <v>2</v>
      </c>
      <c r="V68" s="44">
        <f t="shared" si="21"/>
        <v>477</v>
      </c>
      <c r="W68" s="44">
        <f t="shared" si="22"/>
        <v>10</v>
      </c>
      <c r="X68" s="6">
        <f t="shared" si="23"/>
        <v>3</v>
      </c>
      <c r="Y68" s="32" t="s">
        <v>272</v>
      </c>
    </row>
    <row r="69" spans="2:25" s="6" customFormat="1" x14ac:dyDescent="0.3">
      <c r="D69" s="6" t="s">
        <v>4</v>
      </c>
      <c r="F69" s="6" t="s">
        <v>4</v>
      </c>
      <c r="J69" s="9" t="s">
        <v>1</v>
      </c>
      <c r="K69" s="44" t="s">
        <v>4</v>
      </c>
      <c r="L69" s="44" t="s">
        <v>4</v>
      </c>
      <c r="M69" s="56" t="s">
        <v>4</v>
      </c>
      <c r="N69" s="56" t="s">
        <v>4</v>
      </c>
      <c r="O69" s="9" t="s">
        <v>229</v>
      </c>
      <c r="P69" s="6" t="s">
        <v>205</v>
      </c>
      <c r="Q69" s="32" t="str">
        <f t="shared" si="16"/>
        <v>DVR (VHF) Inband &amp; Crossband; For APX (VHF+UHF+700+800) using One All-Band Antenna</v>
      </c>
      <c r="R69" s="59">
        <f t="shared" si="17"/>
        <v>1</v>
      </c>
      <c r="S69" s="44">
        <f t="shared" si="18"/>
        <v>15</v>
      </c>
      <c r="T69" s="44">
        <f t="shared" si="19"/>
        <v>5</v>
      </c>
      <c r="U69" s="44">
        <f t="shared" si="20"/>
        <v>2</v>
      </c>
      <c r="V69" s="44">
        <f t="shared" si="21"/>
        <v>545</v>
      </c>
      <c r="W69" s="44">
        <f t="shared" si="22"/>
        <v>10</v>
      </c>
      <c r="X69" s="6">
        <f t="shared" si="23"/>
        <v>3</v>
      </c>
      <c r="Y69" s="32" t="s">
        <v>272</v>
      </c>
    </row>
    <row r="70" spans="2:25" s="6" customFormat="1" x14ac:dyDescent="0.3">
      <c r="D70" s="6" t="s">
        <v>4</v>
      </c>
      <c r="F70" s="6" t="s">
        <v>4</v>
      </c>
      <c r="J70" s="9" t="s">
        <v>1</v>
      </c>
      <c r="K70" s="44" t="s">
        <v>4</v>
      </c>
      <c r="L70" s="44" t="s">
        <v>4</v>
      </c>
      <c r="M70" s="44"/>
      <c r="N70" s="56" t="s">
        <v>4</v>
      </c>
      <c r="O70" s="9" t="s">
        <v>137</v>
      </c>
      <c r="P70" s="6" t="s">
        <v>205</v>
      </c>
      <c r="Q70" s="32" t="str">
        <f t="shared" si="16"/>
        <v>DVR (VHF) Inband &amp; Crossband; For APX (VHF+UHF+800) using Unknown or User-Defined Antenna</v>
      </c>
      <c r="R70" s="59">
        <f t="shared" si="17"/>
        <v>1</v>
      </c>
      <c r="S70" s="44">
        <f t="shared" si="18"/>
        <v>11</v>
      </c>
      <c r="T70" s="44">
        <f t="shared" si="19"/>
        <v>5</v>
      </c>
      <c r="U70" s="44">
        <f t="shared" si="20"/>
        <v>0</v>
      </c>
      <c r="V70" s="44">
        <f t="shared" si="21"/>
        <v>475</v>
      </c>
      <c r="W70" s="44">
        <f t="shared" si="22"/>
        <v>10</v>
      </c>
      <c r="X70" s="6">
        <f t="shared" si="23"/>
        <v>3</v>
      </c>
      <c r="Y70" s="32" t="s">
        <v>261</v>
      </c>
    </row>
    <row r="71" spans="2:25" s="6" customFormat="1" x14ac:dyDescent="0.3">
      <c r="B71" s="6" t="s">
        <v>4</v>
      </c>
      <c r="F71" s="6" t="s">
        <v>4</v>
      </c>
      <c r="J71" s="9" t="s">
        <v>1</v>
      </c>
      <c r="K71" s="44" t="s">
        <v>4</v>
      </c>
      <c r="L71" s="44" t="s">
        <v>4</v>
      </c>
      <c r="M71" s="44"/>
      <c r="N71" s="56" t="s">
        <v>4</v>
      </c>
      <c r="O71" s="9" t="s">
        <v>24</v>
      </c>
      <c r="P71" s="6" t="s">
        <v>205</v>
      </c>
      <c r="Q71" s="32" t="str">
        <f t="shared" si="16"/>
        <v>DVR (VHF) Inband &amp; Crossband; For APX (VHF+UHF+800) using Single-Band Antenna(s)</v>
      </c>
      <c r="R71" s="59">
        <f t="shared" si="17"/>
        <v>1</v>
      </c>
      <c r="S71" s="44">
        <f t="shared" si="18"/>
        <v>11</v>
      </c>
      <c r="T71" s="44">
        <f t="shared" si="19"/>
        <v>5</v>
      </c>
      <c r="U71" s="44">
        <f t="shared" si="20"/>
        <v>1</v>
      </c>
      <c r="V71" s="44">
        <f t="shared" si="21"/>
        <v>476</v>
      </c>
      <c r="W71" s="44">
        <f t="shared" si="22"/>
        <v>8</v>
      </c>
      <c r="X71" s="6">
        <f t="shared" si="23"/>
        <v>3</v>
      </c>
      <c r="Y71" s="32" t="s">
        <v>261</v>
      </c>
    </row>
    <row r="72" spans="2:25" s="6" customFormat="1" x14ac:dyDescent="0.3">
      <c r="E72" s="6" t="s">
        <v>4</v>
      </c>
      <c r="J72" s="9" t="s">
        <v>1</v>
      </c>
      <c r="K72" s="44" t="s">
        <v>4</v>
      </c>
      <c r="L72" s="44" t="s">
        <v>4</v>
      </c>
      <c r="M72" s="56" t="s">
        <v>4</v>
      </c>
      <c r="N72" s="44"/>
      <c r="O72" s="9" t="s">
        <v>229</v>
      </c>
      <c r="P72" s="6" t="s">
        <v>204</v>
      </c>
      <c r="Q72" s="32" t="str">
        <f t="shared" si="16"/>
        <v>DVR (VHF) Crossband/No Inband; For APX (VHF+UHF+700) using One All-Band Antenna</v>
      </c>
      <c r="R72" s="59">
        <f t="shared" si="17"/>
        <v>1</v>
      </c>
      <c r="S72" s="44">
        <f t="shared" si="18"/>
        <v>7</v>
      </c>
      <c r="T72" s="44">
        <f t="shared" si="19"/>
        <v>3</v>
      </c>
      <c r="U72" s="44">
        <f t="shared" si="20"/>
        <v>2</v>
      </c>
      <c r="V72" s="44">
        <f t="shared" si="21"/>
        <v>403</v>
      </c>
      <c r="W72" s="44">
        <f t="shared" si="22"/>
        <v>5</v>
      </c>
      <c r="X72" s="6">
        <f t="shared" si="23"/>
        <v>3</v>
      </c>
      <c r="Y72" s="32" t="s">
        <v>264</v>
      </c>
    </row>
    <row r="73" spans="2:25" s="6" customFormat="1" x14ac:dyDescent="0.3">
      <c r="B73" s="6" t="s">
        <v>4</v>
      </c>
      <c r="J73" s="9" t="s">
        <v>1</v>
      </c>
      <c r="K73" s="44"/>
      <c r="L73" s="44"/>
      <c r="M73" s="56" t="s">
        <v>4</v>
      </c>
      <c r="N73" s="56" t="s">
        <v>4</v>
      </c>
      <c r="O73" s="9" t="s">
        <v>137</v>
      </c>
      <c r="P73" s="33" t="s">
        <v>213</v>
      </c>
      <c r="Q73" s="32" t="str">
        <f t="shared" si="16"/>
        <v>DVR (VHF) Crossband; For APX (700+800) using Unknown or User-Defined Antenna</v>
      </c>
      <c r="R73" s="59">
        <f t="shared" si="17"/>
        <v>1</v>
      </c>
      <c r="S73" s="44">
        <f t="shared" si="18"/>
        <v>12</v>
      </c>
      <c r="T73" s="44">
        <f t="shared" si="19"/>
        <v>4</v>
      </c>
      <c r="U73" s="44">
        <f t="shared" si="20"/>
        <v>0</v>
      </c>
      <c r="V73" s="44">
        <f t="shared" si="21"/>
        <v>489</v>
      </c>
      <c r="W73" s="44">
        <f t="shared" si="22"/>
        <v>2</v>
      </c>
      <c r="X73" s="6">
        <f t="shared" si="23"/>
        <v>1</v>
      </c>
      <c r="Y73" s="32" t="s">
        <v>261</v>
      </c>
    </row>
    <row r="74" spans="2:25" s="6" customFormat="1" x14ac:dyDescent="0.3">
      <c r="B74" s="6" t="s">
        <v>4</v>
      </c>
      <c r="J74" s="9" t="s">
        <v>1</v>
      </c>
      <c r="K74" s="44"/>
      <c r="L74" s="44"/>
      <c r="M74" s="56" t="s">
        <v>4</v>
      </c>
      <c r="N74" s="56" t="s">
        <v>4</v>
      </c>
      <c r="O74" s="9" t="s">
        <v>24</v>
      </c>
      <c r="P74" s="33" t="s">
        <v>213</v>
      </c>
      <c r="Q74" s="32" t="str">
        <f t="shared" si="16"/>
        <v>DVR (VHF) Crossband; For APX (700+800) using Single-Band Antenna(s)</v>
      </c>
      <c r="R74" s="59">
        <f t="shared" si="17"/>
        <v>1</v>
      </c>
      <c r="S74" s="44">
        <f t="shared" si="18"/>
        <v>12</v>
      </c>
      <c r="T74" s="44">
        <f t="shared" si="19"/>
        <v>4</v>
      </c>
      <c r="U74" s="44">
        <f t="shared" si="20"/>
        <v>1</v>
      </c>
      <c r="V74" s="44">
        <f t="shared" si="21"/>
        <v>490</v>
      </c>
      <c r="W74" s="44">
        <f t="shared" si="22"/>
        <v>2</v>
      </c>
      <c r="X74" s="6">
        <f t="shared" si="23"/>
        <v>1</v>
      </c>
      <c r="Y74" s="32" t="s">
        <v>261</v>
      </c>
    </row>
    <row r="75" spans="2:25" s="6" customFormat="1" x14ac:dyDescent="0.3">
      <c r="B75" s="6" t="s">
        <v>4</v>
      </c>
      <c r="J75" s="9" t="s">
        <v>1</v>
      </c>
      <c r="K75" s="44"/>
      <c r="L75" s="44"/>
      <c r="M75" s="56" t="s">
        <v>4</v>
      </c>
      <c r="N75" s="56" t="s">
        <v>4</v>
      </c>
      <c r="O75" s="9" t="s">
        <v>229</v>
      </c>
      <c r="P75" s="33" t="s">
        <v>213</v>
      </c>
      <c r="Q75" s="32" t="str">
        <f t="shared" si="16"/>
        <v>DVR (VHF) Crossband; For APX (700+800) using One All-Band Antenna</v>
      </c>
      <c r="R75" s="59">
        <f t="shared" si="17"/>
        <v>1</v>
      </c>
      <c r="S75" s="44">
        <f t="shared" si="18"/>
        <v>12</v>
      </c>
      <c r="T75" s="44">
        <f t="shared" si="19"/>
        <v>4</v>
      </c>
      <c r="U75" s="44">
        <f t="shared" si="20"/>
        <v>2</v>
      </c>
      <c r="V75" s="44">
        <f t="shared" si="21"/>
        <v>491</v>
      </c>
      <c r="W75" s="44">
        <f t="shared" si="22"/>
        <v>2</v>
      </c>
      <c r="X75" s="6">
        <f t="shared" si="23"/>
        <v>1</v>
      </c>
      <c r="Y75" s="32" t="s">
        <v>261</v>
      </c>
    </row>
    <row r="76" spans="2:25" s="6" customFormat="1" x14ac:dyDescent="0.3">
      <c r="F76" s="6" t="s">
        <v>4</v>
      </c>
      <c r="J76" s="9" t="s">
        <v>1</v>
      </c>
      <c r="K76" s="44" t="s">
        <v>4</v>
      </c>
      <c r="L76" s="44"/>
      <c r="M76" s="56" t="s">
        <v>4</v>
      </c>
      <c r="N76" s="56" t="s">
        <v>4</v>
      </c>
      <c r="O76" s="9" t="s">
        <v>137</v>
      </c>
      <c r="P76" s="6" t="s">
        <v>203</v>
      </c>
      <c r="Q76" s="32" t="str">
        <f t="shared" si="16"/>
        <v>DVR (VHF) Inband/No Crossband; For APX (VHF+700+800) using Unknown or User-Defined Antenna</v>
      </c>
      <c r="R76" s="59">
        <f t="shared" si="17"/>
        <v>1</v>
      </c>
      <c r="S76" s="44">
        <f t="shared" si="18"/>
        <v>13</v>
      </c>
      <c r="T76" s="44">
        <f t="shared" si="19"/>
        <v>1</v>
      </c>
      <c r="U76" s="44">
        <f t="shared" si="20"/>
        <v>0</v>
      </c>
      <c r="V76" s="44">
        <f t="shared" si="21"/>
        <v>497</v>
      </c>
      <c r="W76" s="44">
        <f t="shared" si="22"/>
        <v>6</v>
      </c>
      <c r="X76" s="6">
        <f t="shared" si="23"/>
        <v>2</v>
      </c>
      <c r="Y76" s="32" t="s">
        <v>261</v>
      </c>
    </row>
    <row r="77" spans="2:25" s="6" customFormat="1" x14ac:dyDescent="0.3">
      <c r="B77" s="6" t="s">
        <v>4</v>
      </c>
      <c r="F77" s="6" t="s">
        <v>4</v>
      </c>
      <c r="J77" s="9" t="s">
        <v>1</v>
      </c>
      <c r="K77" s="44" t="s">
        <v>4</v>
      </c>
      <c r="L77" s="44"/>
      <c r="M77" s="56" t="s">
        <v>4</v>
      </c>
      <c r="N77" s="56" t="s">
        <v>4</v>
      </c>
      <c r="O77" s="9" t="s">
        <v>24</v>
      </c>
      <c r="P77" s="6" t="s">
        <v>203</v>
      </c>
      <c r="Q77" s="32" t="str">
        <f t="shared" si="16"/>
        <v>DVR (VHF) Inband/No Crossband; For APX (VHF+700+800) using Single-Band Antenna(s)</v>
      </c>
      <c r="R77" s="59">
        <f t="shared" si="17"/>
        <v>1</v>
      </c>
      <c r="S77" s="44">
        <f t="shared" si="18"/>
        <v>13</v>
      </c>
      <c r="T77" s="44">
        <f t="shared" si="19"/>
        <v>1</v>
      </c>
      <c r="U77" s="44">
        <f t="shared" si="20"/>
        <v>1</v>
      </c>
      <c r="V77" s="44">
        <f t="shared" si="21"/>
        <v>498</v>
      </c>
      <c r="W77" s="44">
        <f t="shared" si="22"/>
        <v>8</v>
      </c>
      <c r="X77" s="6">
        <f t="shared" si="23"/>
        <v>2</v>
      </c>
      <c r="Y77" s="32" t="s">
        <v>261</v>
      </c>
    </row>
    <row r="78" spans="2:25" s="6" customFormat="1" x14ac:dyDescent="0.3">
      <c r="F78" s="6" t="s">
        <v>4</v>
      </c>
      <c r="J78" s="9" t="s">
        <v>1</v>
      </c>
      <c r="K78" s="44" t="s">
        <v>4</v>
      </c>
      <c r="L78" s="44"/>
      <c r="M78" s="56" t="s">
        <v>4</v>
      </c>
      <c r="N78" s="56" t="s">
        <v>4</v>
      </c>
      <c r="O78" s="9" t="s">
        <v>229</v>
      </c>
      <c r="P78" s="6" t="s">
        <v>203</v>
      </c>
      <c r="Q78" s="32" t="str">
        <f t="shared" si="16"/>
        <v>DVR (VHF) Inband/No Crossband; For APX (VHF+700+800) using One All-Band Antenna</v>
      </c>
      <c r="R78" s="59">
        <f t="shared" si="17"/>
        <v>1</v>
      </c>
      <c r="S78" s="44">
        <f t="shared" si="18"/>
        <v>13</v>
      </c>
      <c r="T78" s="44">
        <f t="shared" si="19"/>
        <v>1</v>
      </c>
      <c r="U78" s="44">
        <f t="shared" si="20"/>
        <v>2</v>
      </c>
      <c r="V78" s="44">
        <f t="shared" si="21"/>
        <v>499</v>
      </c>
      <c r="W78" s="44">
        <f t="shared" si="22"/>
        <v>6</v>
      </c>
      <c r="X78" s="6">
        <f t="shared" si="23"/>
        <v>2</v>
      </c>
      <c r="Y78" s="32" t="s">
        <v>261</v>
      </c>
    </row>
    <row r="79" spans="2:25" s="6" customFormat="1" x14ac:dyDescent="0.3">
      <c r="C79" s="6" t="s">
        <v>4</v>
      </c>
      <c r="J79" s="9" t="s">
        <v>1</v>
      </c>
      <c r="K79" s="44" t="s">
        <v>4</v>
      </c>
      <c r="L79" s="44"/>
      <c r="M79" s="56" t="s">
        <v>4</v>
      </c>
      <c r="N79" s="56" t="s">
        <v>4</v>
      </c>
      <c r="O79" s="9" t="s">
        <v>137</v>
      </c>
      <c r="P79" s="6" t="s">
        <v>204</v>
      </c>
      <c r="Q79" s="32" t="str">
        <f t="shared" si="16"/>
        <v>DVR (VHF) Crossband/No Inband; For APX (VHF+700+800) using Unknown or User-Defined Antenna</v>
      </c>
      <c r="R79" s="59">
        <f t="shared" si="17"/>
        <v>1</v>
      </c>
      <c r="S79" s="44">
        <f t="shared" si="18"/>
        <v>13</v>
      </c>
      <c r="T79" s="44">
        <f t="shared" si="19"/>
        <v>3</v>
      </c>
      <c r="U79" s="44">
        <f t="shared" si="20"/>
        <v>0</v>
      </c>
      <c r="V79" s="44">
        <f t="shared" si="21"/>
        <v>503</v>
      </c>
      <c r="W79" s="44">
        <f t="shared" si="22"/>
        <v>3</v>
      </c>
      <c r="X79" s="6">
        <f t="shared" si="23"/>
        <v>2</v>
      </c>
      <c r="Y79" s="32" t="s">
        <v>261</v>
      </c>
    </row>
    <row r="80" spans="2:25" s="6" customFormat="1" x14ac:dyDescent="0.3">
      <c r="B80" s="6" t="s">
        <v>4</v>
      </c>
      <c r="H80" s="6" t="s">
        <v>4</v>
      </c>
      <c r="J80" s="9" t="s">
        <v>1</v>
      </c>
      <c r="K80" s="44" t="s">
        <v>4</v>
      </c>
      <c r="L80" s="44"/>
      <c r="M80" s="56" t="s">
        <v>4</v>
      </c>
      <c r="N80" s="56" t="s">
        <v>4</v>
      </c>
      <c r="O80" s="9" t="s">
        <v>24</v>
      </c>
      <c r="P80" s="6" t="s">
        <v>204</v>
      </c>
      <c r="Q80" s="32" t="str">
        <f t="shared" si="16"/>
        <v>DVR (VHF) Crossband/No Inband; For APX (VHF+700+800) using Single-Band Antenna(s)</v>
      </c>
      <c r="R80" s="59">
        <f t="shared" si="17"/>
        <v>1</v>
      </c>
      <c r="S80" s="44">
        <f t="shared" si="18"/>
        <v>13</v>
      </c>
      <c r="T80" s="44">
        <f t="shared" si="19"/>
        <v>3</v>
      </c>
      <c r="U80" s="44">
        <f t="shared" si="20"/>
        <v>1</v>
      </c>
      <c r="V80" s="44">
        <f t="shared" si="21"/>
        <v>504</v>
      </c>
      <c r="W80" s="44">
        <f t="shared" si="22"/>
        <v>12</v>
      </c>
      <c r="X80" s="6">
        <f t="shared" si="23"/>
        <v>2</v>
      </c>
      <c r="Y80" s="32" t="s">
        <v>296</v>
      </c>
    </row>
    <row r="81" spans="2:25" s="6" customFormat="1" x14ac:dyDescent="0.3">
      <c r="E81" s="6" t="s">
        <v>4</v>
      </c>
      <c r="J81" s="9" t="s">
        <v>1</v>
      </c>
      <c r="K81" s="44" t="s">
        <v>4</v>
      </c>
      <c r="L81" s="44" t="s">
        <v>4</v>
      </c>
      <c r="M81" s="44"/>
      <c r="N81" s="56" t="s">
        <v>4</v>
      </c>
      <c r="O81" s="9" t="s">
        <v>229</v>
      </c>
      <c r="P81" s="6" t="s">
        <v>204</v>
      </c>
      <c r="Q81" s="32" t="str">
        <f t="shared" si="16"/>
        <v>DVR (VHF) Crossband/No Inband; For APX (VHF+UHF+800) using One All-Band Antenna</v>
      </c>
      <c r="R81" s="59">
        <f t="shared" si="17"/>
        <v>1</v>
      </c>
      <c r="S81" s="44">
        <f t="shared" si="18"/>
        <v>11</v>
      </c>
      <c r="T81" s="44">
        <f t="shared" si="19"/>
        <v>3</v>
      </c>
      <c r="U81" s="44">
        <f t="shared" si="20"/>
        <v>2</v>
      </c>
      <c r="V81" s="44">
        <f t="shared" si="21"/>
        <v>471</v>
      </c>
      <c r="W81" s="44">
        <f t="shared" si="22"/>
        <v>5</v>
      </c>
      <c r="X81" s="6">
        <f t="shared" si="23"/>
        <v>3</v>
      </c>
      <c r="Y81" s="32" t="s">
        <v>264</v>
      </c>
    </row>
    <row r="82" spans="2:25" s="6" customFormat="1" x14ac:dyDescent="0.3">
      <c r="D82" s="6" t="s">
        <v>4</v>
      </c>
      <c r="F82" s="6" t="s">
        <v>4</v>
      </c>
      <c r="J82" s="9" t="s">
        <v>1</v>
      </c>
      <c r="K82" s="44" t="s">
        <v>4</v>
      </c>
      <c r="L82" s="44"/>
      <c r="M82" s="56" t="s">
        <v>4</v>
      </c>
      <c r="N82" s="56" t="s">
        <v>4</v>
      </c>
      <c r="O82" s="9" t="s">
        <v>137</v>
      </c>
      <c r="P82" s="6" t="s">
        <v>205</v>
      </c>
      <c r="Q82" s="32" t="str">
        <f t="shared" si="16"/>
        <v>DVR (VHF) Inband &amp; Crossband; For APX (VHF+700+800) using Unknown or User-Defined Antenna</v>
      </c>
      <c r="R82" s="59">
        <f t="shared" si="17"/>
        <v>1</v>
      </c>
      <c r="S82" s="44">
        <f t="shared" si="18"/>
        <v>13</v>
      </c>
      <c r="T82" s="44">
        <f t="shared" si="19"/>
        <v>5</v>
      </c>
      <c r="U82" s="44">
        <f t="shared" si="20"/>
        <v>0</v>
      </c>
      <c r="V82" s="44">
        <f t="shared" si="21"/>
        <v>509</v>
      </c>
      <c r="W82" s="44">
        <f t="shared" si="22"/>
        <v>10</v>
      </c>
      <c r="X82" s="6">
        <f t="shared" si="23"/>
        <v>2</v>
      </c>
      <c r="Y82" s="32" t="s">
        <v>261</v>
      </c>
    </row>
    <row r="83" spans="2:25" s="6" customFormat="1" x14ac:dyDescent="0.3">
      <c r="B83" s="6" t="s">
        <v>4</v>
      </c>
      <c r="F83" s="6" t="s">
        <v>4</v>
      </c>
      <c r="J83" s="9" t="s">
        <v>1</v>
      </c>
      <c r="K83" s="44" t="s">
        <v>4</v>
      </c>
      <c r="L83" s="44"/>
      <c r="M83" s="56" t="s">
        <v>4</v>
      </c>
      <c r="N83" s="56" t="s">
        <v>4</v>
      </c>
      <c r="O83" s="9" t="s">
        <v>24</v>
      </c>
      <c r="P83" s="6" t="s">
        <v>205</v>
      </c>
      <c r="Q83" s="32" t="str">
        <f t="shared" si="16"/>
        <v>DVR (VHF) Inband &amp; Crossband; For APX (VHF+700+800) using Single-Band Antenna(s)</v>
      </c>
      <c r="R83" s="59">
        <f t="shared" si="17"/>
        <v>1</v>
      </c>
      <c r="S83" s="44">
        <f t="shared" si="18"/>
        <v>13</v>
      </c>
      <c r="T83" s="44">
        <f t="shared" si="19"/>
        <v>5</v>
      </c>
      <c r="U83" s="44">
        <f t="shared" si="20"/>
        <v>1</v>
      </c>
      <c r="V83" s="44">
        <f t="shared" si="21"/>
        <v>510</v>
      </c>
      <c r="W83" s="44">
        <f t="shared" si="22"/>
        <v>8</v>
      </c>
      <c r="X83" s="6">
        <f t="shared" si="23"/>
        <v>2</v>
      </c>
      <c r="Y83" s="32" t="s">
        <v>261</v>
      </c>
    </row>
    <row r="84" spans="2:25" s="6" customFormat="1" x14ac:dyDescent="0.3">
      <c r="E84" s="6" t="s">
        <v>4</v>
      </c>
      <c r="J84" s="9" t="s">
        <v>1</v>
      </c>
      <c r="K84" s="44" t="s">
        <v>4</v>
      </c>
      <c r="L84" s="44" t="s">
        <v>4</v>
      </c>
      <c r="M84" s="56" t="s">
        <v>4</v>
      </c>
      <c r="N84" s="56" t="s">
        <v>4</v>
      </c>
      <c r="O84" s="9" t="s">
        <v>229</v>
      </c>
      <c r="P84" s="6" t="s">
        <v>204</v>
      </c>
      <c r="Q84" s="32" t="str">
        <f t="shared" ref="Q84:Q96" si="24">$J$6&amp;"("&amp;$J84&amp;")"&amp;" "&amp;VLOOKUP($P84,RPTCodes,2,FALSE) &amp;"; For APX ("&amp;VLOOKUP($S84,BAND_NAMES,2)&amp;") using "&amp;VLOOKUP($O84,ANTcodes,3,FALSE)</f>
        <v>DVR (VHF) Crossband/No Inband; For APX (VHF+UHF+700+800) using One All-Band Antenna</v>
      </c>
      <c r="R84" s="59">
        <f t="shared" ref="R84:R96" si="25">VLOOKUP(J84,Freq_Bands,2)</f>
        <v>1</v>
      </c>
      <c r="S84" s="44">
        <f t="shared" ref="S84:S96" si="26">IF(K84="X",1,0)+IF(L84="X",2,0)+IF(M84="X",4,0)+IF(N84="X",8,0)</f>
        <v>15</v>
      </c>
      <c r="T84" s="44">
        <f t="shared" ref="T84:T96" si="27">VLOOKUP(P84,RPTCodes,4,FALSE)</f>
        <v>3</v>
      </c>
      <c r="U84" s="44">
        <f t="shared" ref="U84:U96" si="28">VLOOKUP(O84,ANTcodes,2,FALSE)</f>
        <v>2</v>
      </c>
      <c r="V84" s="44">
        <f t="shared" ref="V84:V96" si="29">$U84*MULT_ANT+$T84*MULT_RPT+$S84*MULT_MRF+$R84*MULT_VRF</f>
        <v>539</v>
      </c>
      <c r="W84" s="44">
        <f t="shared" ref="W84:W96" si="30">IF($A84="X",1,0)+IF($B84="X",2,0)+IF($C84="X",3,0)+IF($D84="X",4,0)+IF($E84="X",5,0)+IF($F84="X",6,0)+IF($H84="X",10,0)</f>
        <v>5</v>
      </c>
      <c r="X84" s="6">
        <f t="shared" ref="X84:X96" si="31">COUNTA(K84:L84)+IF(RIGHT(M84&amp;N84,1)="X",1,0)</f>
        <v>3</v>
      </c>
      <c r="Y84" s="32" t="s">
        <v>264</v>
      </c>
    </row>
    <row r="85" spans="2:25" s="6" customFormat="1" x14ac:dyDescent="0.3">
      <c r="D85" s="6" t="s">
        <v>4</v>
      </c>
      <c r="J85" s="9" t="s">
        <v>1</v>
      </c>
      <c r="K85" s="44"/>
      <c r="L85" s="44" t="s">
        <v>4</v>
      </c>
      <c r="M85" s="56" t="s">
        <v>4</v>
      </c>
      <c r="N85" s="56" t="s">
        <v>4</v>
      </c>
      <c r="O85" s="9" t="s">
        <v>137</v>
      </c>
      <c r="P85" s="33" t="s">
        <v>213</v>
      </c>
      <c r="Q85" s="32" t="str">
        <f t="shared" si="24"/>
        <v>DVR (VHF) Crossband; For APX (UHF+700+800) using Unknown or User-Defined Antenna</v>
      </c>
      <c r="R85" s="59">
        <f t="shared" si="25"/>
        <v>1</v>
      </c>
      <c r="S85" s="44">
        <f t="shared" si="26"/>
        <v>14</v>
      </c>
      <c r="T85" s="44">
        <f t="shared" si="27"/>
        <v>4</v>
      </c>
      <c r="U85" s="44">
        <f t="shared" si="28"/>
        <v>0</v>
      </c>
      <c r="V85" s="44">
        <f t="shared" si="29"/>
        <v>523</v>
      </c>
      <c r="W85" s="44">
        <f t="shared" si="30"/>
        <v>4</v>
      </c>
      <c r="X85" s="6">
        <f t="shared" si="31"/>
        <v>2</v>
      </c>
      <c r="Y85" s="32" t="s">
        <v>261</v>
      </c>
    </row>
    <row r="86" spans="2:25" s="6" customFormat="1" x14ac:dyDescent="0.3">
      <c r="B86" s="6" t="s">
        <v>4</v>
      </c>
      <c r="J86" s="9" t="s">
        <v>1</v>
      </c>
      <c r="K86" s="44"/>
      <c r="L86" s="44" t="s">
        <v>4</v>
      </c>
      <c r="M86" s="56" t="s">
        <v>4</v>
      </c>
      <c r="N86" s="56" t="s">
        <v>4</v>
      </c>
      <c r="O86" s="9" t="s">
        <v>24</v>
      </c>
      <c r="P86" s="33" t="s">
        <v>213</v>
      </c>
      <c r="Q86" s="32" t="str">
        <f t="shared" si="24"/>
        <v>DVR (VHF) Crossband; For APX (UHF+700+800) using Single-Band Antenna(s)</v>
      </c>
      <c r="R86" s="59">
        <f t="shared" si="25"/>
        <v>1</v>
      </c>
      <c r="S86" s="44">
        <f t="shared" si="26"/>
        <v>14</v>
      </c>
      <c r="T86" s="44">
        <f t="shared" si="27"/>
        <v>4</v>
      </c>
      <c r="U86" s="44">
        <f t="shared" si="28"/>
        <v>1</v>
      </c>
      <c r="V86" s="44">
        <f t="shared" si="29"/>
        <v>524</v>
      </c>
      <c r="W86" s="44">
        <f t="shared" si="30"/>
        <v>2</v>
      </c>
      <c r="X86" s="6">
        <f t="shared" si="31"/>
        <v>2</v>
      </c>
      <c r="Y86" s="32" t="s">
        <v>261</v>
      </c>
    </row>
    <row r="87" spans="2:25" s="6" customFormat="1" x14ac:dyDescent="0.3">
      <c r="B87" s="6" t="s">
        <v>4</v>
      </c>
      <c r="H87" s="6" t="s">
        <v>4</v>
      </c>
      <c r="J87" s="9" t="s">
        <v>1</v>
      </c>
      <c r="K87" s="44" t="s">
        <v>4</v>
      </c>
      <c r="L87" s="44" t="s">
        <v>4</v>
      </c>
      <c r="M87" s="44"/>
      <c r="N87" s="44"/>
      <c r="O87" s="9" t="s">
        <v>24</v>
      </c>
      <c r="P87" s="6" t="s">
        <v>204</v>
      </c>
      <c r="Q87" s="32" t="str">
        <f t="shared" si="24"/>
        <v>DVR (VHF) Crossband/No Inband; For APX (VHF+UHF) using Single-Band Antenna(s)</v>
      </c>
      <c r="R87" s="59">
        <f t="shared" si="25"/>
        <v>1</v>
      </c>
      <c r="S87" s="44">
        <f t="shared" si="26"/>
        <v>3</v>
      </c>
      <c r="T87" s="44">
        <f t="shared" si="27"/>
        <v>3</v>
      </c>
      <c r="U87" s="44">
        <f t="shared" si="28"/>
        <v>1</v>
      </c>
      <c r="V87" s="44">
        <f t="shared" si="29"/>
        <v>334</v>
      </c>
      <c r="W87" s="44">
        <f t="shared" si="30"/>
        <v>12</v>
      </c>
      <c r="X87" s="6">
        <f t="shared" si="31"/>
        <v>2</v>
      </c>
      <c r="Y87" s="32" t="s">
        <v>268</v>
      </c>
    </row>
    <row r="88" spans="2:25" s="6" customFormat="1" x14ac:dyDescent="0.3">
      <c r="F88" s="6" t="s">
        <v>4</v>
      </c>
      <c r="J88" s="9" t="s">
        <v>1</v>
      </c>
      <c r="K88" s="44" t="s">
        <v>4</v>
      </c>
      <c r="L88" s="44" t="s">
        <v>4</v>
      </c>
      <c r="M88" s="56" t="s">
        <v>4</v>
      </c>
      <c r="N88" s="56" t="s">
        <v>4</v>
      </c>
      <c r="O88" s="9" t="s">
        <v>137</v>
      </c>
      <c r="P88" s="6" t="s">
        <v>203</v>
      </c>
      <c r="Q88" s="32" t="str">
        <f t="shared" si="24"/>
        <v>DVR (VHF) Inband/No Crossband; For APX (VHF+UHF+700+800) using Unknown or User-Defined Antenna</v>
      </c>
      <c r="R88" s="59">
        <f t="shared" si="25"/>
        <v>1</v>
      </c>
      <c r="S88" s="44">
        <f t="shared" si="26"/>
        <v>15</v>
      </c>
      <c r="T88" s="44">
        <f t="shared" si="27"/>
        <v>1</v>
      </c>
      <c r="U88" s="44">
        <f t="shared" si="28"/>
        <v>0</v>
      </c>
      <c r="V88" s="44">
        <f t="shared" si="29"/>
        <v>531</v>
      </c>
      <c r="W88" s="44">
        <f t="shared" si="30"/>
        <v>6</v>
      </c>
      <c r="X88" s="6">
        <f t="shared" si="31"/>
        <v>3</v>
      </c>
      <c r="Y88" s="32" t="s">
        <v>261</v>
      </c>
    </row>
    <row r="89" spans="2:25" s="6" customFormat="1" x14ac:dyDescent="0.3">
      <c r="B89" s="6" t="s">
        <v>4</v>
      </c>
      <c r="F89" s="6" t="s">
        <v>4</v>
      </c>
      <c r="J89" s="9" t="s">
        <v>1</v>
      </c>
      <c r="K89" s="44" t="s">
        <v>4</v>
      </c>
      <c r="L89" s="44" t="s">
        <v>4</v>
      </c>
      <c r="M89" s="56" t="s">
        <v>4</v>
      </c>
      <c r="N89" s="56" t="s">
        <v>4</v>
      </c>
      <c r="O89" s="9" t="s">
        <v>24</v>
      </c>
      <c r="P89" s="6" t="s">
        <v>203</v>
      </c>
      <c r="Q89" s="32" t="str">
        <f t="shared" si="24"/>
        <v>DVR (VHF) Inband/No Crossband; For APX (VHF+UHF+700+800) using Single-Band Antenna(s)</v>
      </c>
      <c r="R89" s="59">
        <f t="shared" si="25"/>
        <v>1</v>
      </c>
      <c r="S89" s="44">
        <f t="shared" si="26"/>
        <v>15</v>
      </c>
      <c r="T89" s="44">
        <f t="shared" si="27"/>
        <v>1</v>
      </c>
      <c r="U89" s="44">
        <f t="shared" si="28"/>
        <v>1</v>
      </c>
      <c r="V89" s="44">
        <f t="shared" si="29"/>
        <v>532</v>
      </c>
      <c r="W89" s="44">
        <f t="shared" si="30"/>
        <v>8</v>
      </c>
      <c r="X89" s="6">
        <f t="shared" si="31"/>
        <v>3</v>
      </c>
      <c r="Y89" s="32" t="s">
        <v>261</v>
      </c>
    </row>
    <row r="90" spans="2:25" s="6" customFormat="1" x14ac:dyDescent="0.3">
      <c r="F90" s="6" t="s">
        <v>4</v>
      </c>
      <c r="J90" s="9" t="s">
        <v>1</v>
      </c>
      <c r="K90" s="44" t="s">
        <v>4</v>
      </c>
      <c r="L90" s="44" t="s">
        <v>4</v>
      </c>
      <c r="M90" s="56" t="s">
        <v>4</v>
      </c>
      <c r="N90" s="56" t="s">
        <v>4</v>
      </c>
      <c r="O90" s="9" t="s">
        <v>229</v>
      </c>
      <c r="P90" s="6" t="s">
        <v>203</v>
      </c>
      <c r="Q90" s="32" t="str">
        <f t="shared" si="24"/>
        <v>DVR (VHF) Inband/No Crossband; For APX (VHF+UHF+700+800) using One All-Band Antenna</v>
      </c>
      <c r="R90" s="59">
        <f t="shared" si="25"/>
        <v>1</v>
      </c>
      <c r="S90" s="44">
        <f t="shared" si="26"/>
        <v>15</v>
      </c>
      <c r="T90" s="44">
        <f t="shared" si="27"/>
        <v>1</v>
      </c>
      <c r="U90" s="44">
        <f t="shared" si="28"/>
        <v>2</v>
      </c>
      <c r="V90" s="44">
        <f t="shared" si="29"/>
        <v>533</v>
      </c>
      <c r="W90" s="44">
        <f t="shared" si="30"/>
        <v>6</v>
      </c>
      <c r="X90" s="6">
        <f t="shared" si="31"/>
        <v>3</v>
      </c>
      <c r="Y90" s="32" t="s">
        <v>261</v>
      </c>
    </row>
    <row r="91" spans="2:25" s="6" customFormat="1" x14ac:dyDescent="0.3">
      <c r="E91" s="6" t="s">
        <v>4</v>
      </c>
      <c r="J91" s="9" t="s">
        <v>1</v>
      </c>
      <c r="K91" s="44" t="s">
        <v>4</v>
      </c>
      <c r="L91" s="44" t="s">
        <v>4</v>
      </c>
      <c r="M91" s="56" t="s">
        <v>4</v>
      </c>
      <c r="N91" s="56" t="s">
        <v>4</v>
      </c>
      <c r="O91" s="9" t="s">
        <v>137</v>
      </c>
      <c r="P91" s="6" t="s">
        <v>204</v>
      </c>
      <c r="Q91" s="32" t="str">
        <f t="shared" si="24"/>
        <v>DVR (VHF) Crossband/No Inband; For APX (VHF+UHF+700+800) using Unknown or User-Defined Antenna</v>
      </c>
      <c r="R91" s="59">
        <f t="shared" si="25"/>
        <v>1</v>
      </c>
      <c r="S91" s="44">
        <f t="shared" si="26"/>
        <v>15</v>
      </c>
      <c r="T91" s="44">
        <f t="shared" si="27"/>
        <v>3</v>
      </c>
      <c r="U91" s="44">
        <f t="shared" si="28"/>
        <v>0</v>
      </c>
      <c r="V91" s="44">
        <f t="shared" si="29"/>
        <v>537</v>
      </c>
      <c r="W91" s="44">
        <f t="shared" si="30"/>
        <v>5</v>
      </c>
      <c r="X91" s="6">
        <f t="shared" si="31"/>
        <v>3</v>
      </c>
      <c r="Y91" s="32" t="s">
        <v>261</v>
      </c>
    </row>
    <row r="92" spans="2:25" s="6" customFormat="1" x14ac:dyDescent="0.3">
      <c r="B92" s="6" t="s">
        <v>4</v>
      </c>
      <c r="H92" s="6" t="s">
        <v>4</v>
      </c>
      <c r="J92" s="9" t="s">
        <v>1</v>
      </c>
      <c r="K92" s="44" t="s">
        <v>4</v>
      </c>
      <c r="L92" s="44" t="s">
        <v>4</v>
      </c>
      <c r="M92" s="56" t="s">
        <v>4</v>
      </c>
      <c r="N92" s="44"/>
      <c r="O92" s="9" t="s">
        <v>24</v>
      </c>
      <c r="P92" s="6" t="s">
        <v>204</v>
      </c>
      <c r="Q92" s="32" t="str">
        <f t="shared" si="24"/>
        <v>DVR (VHF) Crossband/No Inband; For APX (VHF+UHF+700) using Single-Band Antenna(s)</v>
      </c>
      <c r="R92" s="59">
        <f t="shared" si="25"/>
        <v>1</v>
      </c>
      <c r="S92" s="44">
        <f t="shared" si="26"/>
        <v>7</v>
      </c>
      <c r="T92" s="44">
        <f t="shared" si="27"/>
        <v>3</v>
      </c>
      <c r="U92" s="44">
        <f t="shared" si="28"/>
        <v>1</v>
      </c>
      <c r="V92" s="44">
        <f t="shared" si="29"/>
        <v>402</v>
      </c>
      <c r="W92" s="44">
        <f t="shared" si="30"/>
        <v>12</v>
      </c>
      <c r="X92" s="6">
        <f t="shared" si="31"/>
        <v>3</v>
      </c>
      <c r="Y92" s="32" t="s">
        <v>269</v>
      </c>
    </row>
    <row r="93" spans="2:25" s="6" customFormat="1" x14ac:dyDescent="0.3">
      <c r="B93" s="6" t="s">
        <v>4</v>
      </c>
      <c r="H93" s="6" t="s">
        <v>4</v>
      </c>
      <c r="J93" s="9" t="s">
        <v>1</v>
      </c>
      <c r="K93" s="44" t="s">
        <v>4</v>
      </c>
      <c r="L93" s="44" t="s">
        <v>4</v>
      </c>
      <c r="M93" s="44"/>
      <c r="N93" s="56" t="s">
        <v>4</v>
      </c>
      <c r="O93" s="9" t="s">
        <v>24</v>
      </c>
      <c r="P93" s="6" t="s">
        <v>204</v>
      </c>
      <c r="Q93" s="32" t="str">
        <f t="shared" si="24"/>
        <v>DVR (VHF) Crossband/No Inband; For APX (VHF+UHF+800) using Single-Band Antenna(s)</v>
      </c>
      <c r="R93" s="59">
        <f t="shared" si="25"/>
        <v>1</v>
      </c>
      <c r="S93" s="44">
        <f t="shared" si="26"/>
        <v>11</v>
      </c>
      <c r="T93" s="44">
        <f t="shared" si="27"/>
        <v>3</v>
      </c>
      <c r="U93" s="44">
        <f t="shared" si="28"/>
        <v>1</v>
      </c>
      <c r="V93" s="44">
        <f t="shared" si="29"/>
        <v>470</v>
      </c>
      <c r="W93" s="44">
        <f t="shared" si="30"/>
        <v>12</v>
      </c>
      <c r="X93" s="6">
        <f t="shared" si="31"/>
        <v>3</v>
      </c>
      <c r="Y93" s="32" t="s">
        <v>269</v>
      </c>
    </row>
    <row r="94" spans="2:25" s="6" customFormat="1" x14ac:dyDescent="0.3">
      <c r="D94" s="6" t="s">
        <v>4</v>
      </c>
      <c r="F94" s="6" t="s">
        <v>4</v>
      </c>
      <c r="J94" s="9" t="s">
        <v>1</v>
      </c>
      <c r="K94" s="44" t="s">
        <v>4</v>
      </c>
      <c r="L94" s="44" t="s">
        <v>4</v>
      </c>
      <c r="M94" s="56" t="s">
        <v>4</v>
      </c>
      <c r="N94" s="56" t="s">
        <v>4</v>
      </c>
      <c r="O94" s="9" t="s">
        <v>137</v>
      </c>
      <c r="P94" s="6" t="s">
        <v>205</v>
      </c>
      <c r="Q94" s="32" t="str">
        <f t="shared" si="24"/>
        <v>DVR (VHF) Inband &amp; Crossband; For APX (VHF+UHF+700+800) using Unknown or User-Defined Antenna</v>
      </c>
      <c r="R94" s="59">
        <f t="shared" si="25"/>
        <v>1</v>
      </c>
      <c r="S94" s="44">
        <f t="shared" si="26"/>
        <v>15</v>
      </c>
      <c r="T94" s="44">
        <f t="shared" si="27"/>
        <v>5</v>
      </c>
      <c r="U94" s="44">
        <f t="shared" si="28"/>
        <v>0</v>
      </c>
      <c r="V94" s="44">
        <f t="shared" si="29"/>
        <v>543</v>
      </c>
      <c r="W94" s="44">
        <f t="shared" si="30"/>
        <v>10</v>
      </c>
      <c r="X94" s="6">
        <f t="shared" si="31"/>
        <v>3</v>
      </c>
      <c r="Y94" s="32" t="s">
        <v>261</v>
      </c>
    </row>
    <row r="95" spans="2:25" s="6" customFormat="1" x14ac:dyDescent="0.3">
      <c r="B95" s="6" t="s">
        <v>4</v>
      </c>
      <c r="F95" s="6" t="s">
        <v>4</v>
      </c>
      <c r="J95" s="9" t="s">
        <v>1</v>
      </c>
      <c r="K95" s="44" t="s">
        <v>4</v>
      </c>
      <c r="L95" s="44" t="s">
        <v>4</v>
      </c>
      <c r="M95" s="56" t="s">
        <v>4</v>
      </c>
      <c r="N95" s="56" t="s">
        <v>4</v>
      </c>
      <c r="O95" s="9" t="s">
        <v>24</v>
      </c>
      <c r="P95" s="6" t="s">
        <v>205</v>
      </c>
      <c r="Q95" s="32" t="str">
        <f t="shared" si="24"/>
        <v>DVR (VHF) Inband &amp; Crossband; For APX (VHF+UHF+700+800) using Single-Band Antenna(s)</v>
      </c>
      <c r="R95" s="59">
        <f t="shared" si="25"/>
        <v>1</v>
      </c>
      <c r="S95" s="44">
        <f t="shared" si="26"/>
        <v>15</v>
      </c>
      <c r="T95" s="44">
        <f t="shared" si="27"/>
        <v>5</v>
      </c>
      <c r="U95" s="44">
        <f t="shared" si="28"/>
        <v>1</v>
      </c>
      <c r="V95" s="44">
        <f t="shared" si="29"/>
        <v>544</v>
      </c>
      <c r="W95" s="44">
        <f t="shared" si="30"/>
        <v>8</v>
      </c>
      <c r="X95" s="6">
        <f t="shared" si="31"/>
        <v>3</v>
      </c>
      <c r="Y95" s="32" t="s">
        <v>261</v>
      </c>
    </row>
    <row r="96" spans="2:25" s="6" customFormat="1" x14ac:dyDescent="0.3">
      <c r="B96" s="6" t="s">
        <v>4</v>
      </c>
      <c r="H96" s="6" t="s">
        <v>4</v>
      </c>
      <c r="J96" s="9" t="s">
        <v>1</v>
      </c>
      <c r="K96" s="44" t="s">
        <v>4</v>
      </c>
      <c r="L96" s="44" t="s">
        <v>4</v>
      </c>
      <c r="M96" s="56" t="s">
        <v>4</v>
      </c>
      <c r="N96" s="56" t="s">
        <v>4</v>
      </c>
      <c r="O96" s="9" t="s">
        <v>24</v>
      </c>
      <c r="P96" s="6" t="s">
        <v>204</v>
      </c>
      <c r="Q96" s="32" t="str">
        <f t="shared" si="24"/>
        <v>DVR (VHF) Crossband/No Inband; For APX (VHF+UHF+700+800) using Single-Band Antenna(s)</v>
      </c>
      <c r="R96" s="59">
        <f t="shared" si="25"/>
        <v>1</v>
      </c>
      <c r="S96" s="44">
        <f t="shared" si="26"/>
        <v>15</v>
      </c>
      <c r="T96" s="44">
        <f t="shared" si="27"/>
        <v>3</v>
      </c>
      <c r="U96" s="44">
        <f t="shared" si="28"/>
        <v>1</v>
      </c>
      <c r="V96" s="44">
        <f t="shared" si="29"/>
        <v>538</v>
      </c>
      <c r="W96" s="44">
        <f t="shared" si="30"/>
        <v>12</v>
      </c>
      <c r="X96" s="6">
        <f t="shared" si="31"/>
        <v>3</v>
      </c>
      <c r="Y96" s="32" t="s">
        <v>269</v>
      </c>
    </row>
    <row r="97" spans="1:25" s="6" customFormat="1" x14ac:dyDescent="0.3">
      <c r="B97" s="6" t="s">
        <v>4</v>
      </c>
      <c r="J97" s="9" t="s">
        <v>2</v>
      </c>
      <c r="K97" s="44" t="s">
        <v>4</v>
      </c>
      <c r="L97" s="44"/>
      <c r="M97" s="44"/>
      <c r="N97" s="44"/>
      <c r="O97" s="9" t="s">
        <v>137</v>
      </c>
      <c r="P97" s="33" t="s">
        <v>213</v>
      </c>
      <c r="Q97" s="32" t="str">
        <f t="shared" ref="Q97:Q134" si="32">$J$6&amp;"("&amp;$J97&amp;")"&amp;" "&amp;VLOOKUP($P97,RPTCodes,2,FALSE) &amp;"; For APX ("&amp;VLOOKUP($S97,BAND_NAMES,2)&amp;") using "&amp;VLOOKUP($O97,ANTcodes,3,FALSE)</f>
        <v>DVR (UHF) Crossband; For APX (VHF) using Unknown or User-Defined Antenna</v>
      </c>
      <c r="R97" s="59">
        <f t="shared" ref="R97:R134" si="33">VLOOKUP(J97,Freq_Bands,2)</f>
        <v>2</v>
      </c>
      <c r="S97" s="44">
        <f t="shared" ref="S97:S134" si="34">IF(K97="X",1,0)+IF(L97="X",2,0)+IF(M97="X",4,0)+IF(N97="X",8,0)</f>
        <v>1</v>
      </c>
      <c r="T97" s="44">
        <f t="shared" ref="T97:T134" si="35">VLOOKUP(P97,RPTCodes,4,FALSE)</f>
        <v>4</v>
      </c>
      <c r="U97" s="44">
        <f t="shared" ref="U97:U134" si="36">VLOOKUP(O97,ANTcodes,2,FALSE)</f>
        <v>0</v>
      </c>
      <c r="V97" s="44">
        <f t="shared" ref="V97:V134" si="37">$U97*MULT_ANT+$T97*MULT_RPT+$S97*MULT_MRF+$R97*MULT_VRF</f>
        <v>575</v>
      </c>
      <c r="W97" s="44">
        <f t="shared" ref="W97:W134" si="38">IF($A97="X",1,0)+IF($B97="X",2,0)+IF($C97="X",3,0)+IF($D97="X",4,0)+IF($E97="X",5,0)+IF($F97="X",6,0)+IF($H97="X",10,0)</f>
        <v>2</v>
      </c>
      <c r="X97" s="6">
        <f t="shared" ref="X97:X134" si="39">COUNTA(K97:L97)+IF(RIGHT(M97&amp;N97,1)="X",1,0)</f>
        <v>1</v>
      </c>
      <c r="Y97" s="32" t="s">
        <v>261</v>
      </c>
    </row>
    <row r="98" spans="1:25" s="6" customFormat="1" x14ac:dyDescent="0.3">
      <c r="B98" s="6" t="s">
        <v>4</v>
      </c>
      <c r="J98" s="9" t="s">
        <v>2</v>
      </c>
      <c r="K98" s="44" t="s">
        <v>4</v>
      </c>
      <c r="L98" s="44"/>
      <c r="M98" s="44"/>
      <c r="N98" s="44"/>
      <c r="O98" s="9" t="s">
        <v>24</v>
      </c>
      <c r="P98" s="33" t="s">
        <v>213</v>
      </c>
      <c r="Q98" s="32" t="str">
        <f t="shared" si="32"/>
        <v>DVR (UHF) Crossband; For APX (VHF) using Single-Band Antenna(s)</v>
      </c>
      <c r="R98" s="59">
        <f t="shared" si="33"/>
        <v>2</v>
      </c>
      <c r="S98" s="44">
        <f t="shared" si="34"/>
        <v>1</v>
      </c>
      <c r="T98" s="44">
        <f t="shared" si="35"/>
        <v>4</v>
      </c>
      <c r="U98" s="44">
        <f t="shared" si="36"/>
        <v>1</v>
      </c>
      <c r="V98" s="44">
        <f t="shared" si="37"/>
        <v>576</v>
      </c>
      <c r="W98" s="44">
        <f t="shared" si="38"/>
        <v>2</v>
      </c>
      <c r="X98" s="6">
        <f t="shared" si="39"/>
        <v>1</v>
      </c>
      <c r="Y98" s="32" t="s">
        <v>261</v>
      </c>
    </row>
    <row r="99" spans="1:25" s="6" customFormat="1" x14ac:dyDescent="0.3">
      <c r="B99" s="6" t="s">
        <v>4</v>
      </c>
      <c r="J99" s="9" t="s">
        <v>2</v>
      </c>
      <c r="K99" s="44" t="s">
        <v>4</v>
      </c>
      <c r="L99" s="44"/>
      <c r="M99" s="44"/>
      <c r="N99" s="44"/>
      <c r="O99" s="9" t="s">
        <v>229</v>
      </c>
      <c r="P99" s="33" t="s">
        <v>213</v>
      </c>
      <c r="Q99" s="32" t="str">
        <f t="shared" si="32"/>
        <v>DVR (UHF) Crossband; For APX (VHF) using One All-Band Antenna</v>
      </c>
      <c r="R99" s="59">
        <f t="shared" si="33"/>
        <v>2</v>
      </c>
      <c r="S99" s="44">
        <f t="shared" si="34"/>
        <v>1</v>
      </c>
      <c r="T99" s="44">
        <f t="shared" si="35"/>
        <v>4</v>
      </c>
      <c r="U99" s="44">
        <f t="shared" si="36"/>
        <v>2</v>
      </c>
      <c r="V99" s="44">
        <f t="shared" si="37"/>
        <v>577</v>
      </c>
      <c r="W99" s="44">
        <f t="shared" si="38"/>
        <v>2</v>
      </c>
      <c r="X99" s="6">
        <f t="shared" si="39"/>
        <v>1</v>
      </c>
      <c r="Y99" s="32" t="s">
        <v>261</v>
      </c>
    </row>
    <row r="100" spans="1:25" s="6" customFormat="1" x14ac:dyDescent="0.3">
      <c r="A100" s="6" t="s">
        <v>4</v>
      </c>
      <c r="F100" s="6" t="s">
        <v>4</v>
      </c>
      <c r="J100" s="9" t="s">
        <v>2</v>
      </c>
      <c r="K100" s="44"/>
      <c r="L100" s="44" t="s">
        <v>4</v>
      </c>
      <c r="M100" s="44"/>
      <c r="N100" s="44"/>
      <c r="O100" s="9" t="s">
        <v>137</v>
      </c>
      <c r="P100" s="6" t="s">
        <v>212</v>
      </c>
      <c r="Q100" s="32" t="str">
        <f t="shared" si="32"/>
        <v>DVR (UHF) Inband; For APX (UHF) using Unknown or User-Defined Antenna</v>
      </c>
      <c r="R100" s="59">
        <f t="shared" si="33"/>
        <v>2</v>
      </c>
      <c r="S100" s="44">
        <f t="shared" si="34"/>
        <v>2</v>
      </c>
      <c r="T100" s="44">
        <f t="shared" si="35"/>
        <v>2</v>
      </c>
      <c r="U100" s="44">
        <f t="shared" si="36"/>
        <v>0</v>
      </c>
      <c r="V100" s="44">
        <f t="shared" si="37"/>
        <v>586</v>
      </c>
      <c r="W100" s="44">
        <f t="shared" si="38"/>
        <v>7</v>
      </c>
      <c r="X100" s="6">
        <f t="shared" si="39"/>
        <v>1</v>
      </c>
      <c r="Y100" s="32" t="s">
        <v>261</v>
      </c>
    </row>
    <row r="101" spans="1:25" s="6" customFormat="1" x14ac:dyDescent="0.3">
      <c r="A101" s="6" t="s">
        <v>4</v>
      </c>
      <c r="F101" s="6" t="s">
        <v>4</v>
      </c>
      <c r="J101" s="9" t="s">
        <v>2</v>
      </c>
      <c r="K101" s="44"/>
      <c r="L101" s="44" t="s">
        <v>4</v>
      </c>
      <c r="M101" s="44"/>
      <c r="N101" s="44"/>
      <c r="O101" s="9" t="s">
        <v>24</v>
      </c>
      <c r="P101" s="6" t="s">
        <v>212</v>
      </c>
      <c r="Q101" s="32" t="str">
        <f t="shared" si="32"/>
        <v>DVR (UHF) Inband; For APX (UHF) using Single-Band Antenna(s)</v>
      </c>
      <c r="R101" s="59">
        <f t="shared" si="33"/>
        <v>2</v>
      </c>
      <c r="S101" s="44">
        <f t="shared" si="34"/>
        <v>2</v>
      </c>
      <c r="T101" s="44">
        <f t="shared" si="35"/>
        <v>2</v>
      </c>
      <c r="U101" s="44">
        <f t="shared" si="36"/>
        <v>1</v>
      </c>
      <c r="V101" s="44">
        <f t="shared" si="37"/>
        <v>587</v>
      </c>
      <c r="W101" s="44">
        <f t="shared" si="38"/>
        <v>7</v>
      </c>
      <c r="X101" s="6">
        <f t="shared" si="39"/>
        <v>1</v>
      </c>
      <c r="Y101" s="32" t="s">
        <v>261</v>
      </c>
    </row>
    <row r="102" spans="1:25" s="6" customFormat="1" x14ac:dyDescent="0.3">
      <c r="A102" s="6" t="s">
        <v>4</v>
      </c>
      <c r="F102" s="6" t="s">
        <v>4</v>
      </c>
      <c r="J102" s="9" t="s">
        <v>2</v>
      </c>
      <c r="K102" s="44"/>
      <c r="L102" s="44" t="s">
        <v>4</v>
      </c>
      <c r="M102" s="44"/>
      <c r="N102" s="44"/>
      <c r="O102" s="9" t="s">
        <v>229</v>
      </c>
      <c r="P102" s="6" t="s">
        <v>212</v>
      </c>
      <c r="Q102" s="32" t="str">
        <f t="shared" si="32"/>
        <v>DVR (UHF) Inband; For APX (UHF) using One All-Band Antenna</v>
      </c>
      <c r="R102" s="59">
        <f t="shared" si="33"/>
        <v>2</v>
      </c>
      <c r="S102" s="44">
        <f t="shared" si="34"/>
        <v>2</v>
      </c>
      <c r="T102" s="44">
        <f t="shared" si="35"/>
        <v>2</v>
      </c>
      <c r="U102" s="44">
        <f t="shared" si="36"/>
        <v>2</v>
      </c>
      <c r="V102" s="44">
        <f t="shared" si="37"/>
        <v>588</v>
      </c>
      <c r="W102" s="44">
        <f t="shared" si="38"/>
        <v>7</v>
      </c>
      <c r="X102" s="6">
        <f t="shared" si="39"/>
        <v>1</v>
      </c>
      <c r="Y102" s="32" t="s">
        <v>261</v>
      </c>
    </row>
    <row r="103" spans="1:25" s="6" customFormat="1" x14ac:dyDescent="0.3">
      <c r="I103" s="6" t="s">
        <v>16</v>
      </c>
      <c r="J103" s="9" t="s">
        <v>2</v>
      </c>
      <c r="K103" s="44"/>
      <c r="L103" s="44" t="s">
        <v>4</v>
      </c>
      <c r="M103" s="44"/>
      <c r="N103" s="44"/>
      <c r="O103" s="9" t="s">
        <v>137</v>
      </c>
      <c r="P103" s="6" t="s">
        <v>204</v>
      </c>
      <c r="Q103" s="32" t="str">
        <f t="shared" si="32"/>
        <v>DVR (UHF) Crossband/No Inband; For APX (UHF) using Unknown or User-Defined Antenna</v>
      </c>
      <c r="R103" s="59">
        <f t="shared" si="33"/>
        <v>2</v>
      </c>
      <c r="S103" s="44">
        <f t="shared" si="34"/>
        <v>2</v>
      </c>
      <c r="T103" s="44">
        <f t="shared" si="35"/>
        <v>3</v>
      </c>
      <c r="U103" s="44">
        <f t="shared" si="36"/>
        <v>0</v>
      </c>
      <c r="V103" s="44">
        <f t="shared" si="37"/>
        <v>589</v>
      </c>
      <c r="W103" s="44">
        <f t="shared" si="38"/>
        <v>0</v>
      </c>
      <c r="X103" s="6">
        <f t="shared" si="39"/>
        <v>1</v>
      </c>
      <c r="Y103" s="32" t="s">
        <v>261</v>
      </c>
    </row>
    <row r="104" spans="1:25" s="6" customFormat="1" x14ac:dyDescent="0.3">
      <c r="I104" s="6" t="s">
        <v>16</v>
      </c>
      <c r="J104" s="9" t="s">
        <v>2</v>
      </c>
      <c r="K104" s="44"/>
      <c r="L104" s="44" t="s">
        <v>4</v>
      </c>
      <c r="M104" s="44"/>
      <c r="N104" s="44"/>
      <c r="O104" s="9" t="s">
        <v>24</v>
      </c>
      <c r="P104" s="6" t="s">
        <v>204</v>
      </c>
      <c r="Q104" s="32" t="str">
        <f t="shared" si="32"/>
        <v>DVR (UHF) Crossband/No Inband; For APX (UHF) using Single-Band Antenna(s)</v>
      </c>
      <c r="R104" s="59">
        <f t="shared" si="33"/>
        <v>2</v>
      </c>
      <c r="S104" s="44">
        <f t="shared" si="34"/>
        <v>2</v>
      </c>
      <c r="T104" s="44">
        <f t="shared" si="35"/>
        <v>3</v>
      </c>
      <c r="U104" s="44">
        <f t="shared" si="36"/>
        <v>1</v>
      </c>
      <c r="V104" s="44">
        <f t="shared" si="37"/>
        <v>590</v>
      </c>
      <c r="W104" s="44">
        <f t="shared" si="38"/>
        <v>0</v>
      </c>
      <c r="X104" s="6">
        <f t="shared" si="39"/>
        <v>1</v>
      </c>
      <c r="Y104" s="32" t="s">
        <v>261</v>
      </c>
    </row>
    <row r="105" spans="1:25" s="6" customFormat="1" x14ac:dyDescent="0.3">
      <c r="I105" s="6" t="s">
        <v>16</v>
      </c>
      <c r="J105" s="9" t="s">
        <v>2</v>
      </c>
      <c r="K105" s="44"/>
      <c r="L105" s="44" t="s">
        <v>4</v>
      </c>
      <c r="M105" s="44"/>
      <c r="N105" s="44"/>
      <c r="O105" s="9" t="s">
        <v>229</v>
      </c>
      <c r="P105" s="6" t="s">
        <v>204</v>
      </c>
      <c r="Q105" s="32" t="str">
        <f t="shared" si="32"/>
        <v>DVR (UHF) Crossband/No Inband; For APX (UHF) using One All-Band Antenna</v>
      </c>
      <c r="R105" s="59">
        <f t="shared" si="33"/>
        <v>2</v>
      </c>
      <c r="S105" s="44">
        <f t="shared" si="34"/>
        <v>2</v>
      </c>
      <c r="T105" s="44">
        <f t="shared" si="35"/>
        <v>3</v>
      </c>
      <c r="U105" s="44">
        <f t="shared" si="36"/>
        <v>2</v>
      </c>
      <c r="V105" s="44">
        <f t="shared" si="37"/>
        <v>591</v>
      </c>
      <c r="W105" s="44">
        <f t="shared" si="38"/>
        <v>0</v>
      </c>
      <c r="X105" s="6">
        <f t="shared" si="39"/>
        <v>1</v>
      </c>
      <c r="Y105" s="32" t="s">
        <v>261</v>
      </c>
    </row>
    <row r="106" spans="1:25" s="6" customFormat="1" x14ac:dyDescent="0.3">
      <c r="F106" s="6" t="s">
        <v>4</v>
      </c>
      <c r="J106" s="9" t="s">
        <v>2</v>
      </c>
      <c r="K106" s="44" t="s">
        <v>4</v>
      </c>
      <c r="L106" s="44" t="s">
        <v>4</v>
      </c>
      <c r="M106" s="44"/>
      <c r="N106" s="44"/>
      <c r="O106" s="9" t="s">
        <v>137</v>
      </c>
      <c r="P106" s="6" t="s">
        <v>203</v>
      </c>
      <c r="Q106" s="32" t="str">
        <f t="shared" si="32"/>
        <v>DVR (UHF) Inband/No Crossband; For APX (VHF+UHF) using Unknown or User-Defined Antenna</v>
      </c>
      <c r="R106" s="59">
        <f t="shared" si="33"/>
        <v>2</v>
      </c>
      <c r="S106" s="44">
        <f t="shared" si="34"/>
        <v>3</v>
      </c>
      <c r="T106" s="44">
        <f t="shared" si="35"/>
        <v>1</v>
      </c>
      <c r="U106" s="44">
        <f t="shared" si="36"/>
        <v>0</v>
      </c>
      <c r="V106" s="44">
        <f t="shared" si="37"/>
        <v>600</v>
      </c>
      <c r="W106" s="44">
        <f t="shared" si="38"/>
        <v>6</v>
      </c>
      <c r="X106" s="6">
        <f t="shared" si="39"/>
        <v>2</v>
      </c>
      <c r="Y106" s="32" t="s">
        <v>261</v>
      </c>
    </row>
    <row r="107" spans="1:25" s="6" customFormat="1" x14ac:dyDescent="0.3">
      <c r="B107" s="6" t="s">
        <v>4</v>
      </c>
      <c r="F107" s="6" t="s">
        <v>4</v>
      </c>
      <c r="J107" s="9" t="s">
        <v>2</v>
      </c>
      <c r="K107" s="44" t="s">
        <v>4</v>
      </c>
      <c r="L107" s="44" t="s">
        <v>4</v>
      </c>
      <c r="M107" s="44"/>
      <c r="N107" s="44"/>
      <c r="O107" s="9" t="s">
        <v>24</v>
      </c>
      <c r="P107" s="6" t="s">
        <v>203</v>
      </c>
      <c r="Q107" s="32" t="str">
        <f t="shared" si="32"/>
        <v>DVR (UHF) Inband/No Crossband; For APX (VHF+UHF) using Single-Band Antenna(s)</v>
      </c>
      <c r="R107" s="59">
        <f t="shared" si="33"/>
        <v>2</v>
      </c>
      <c r="S107" s="44">
        <f t="shared" si="34"/>
        <v>3</v>
      </c>
      <c r="T107" s="44">
        <f t="shared" si="35"/>
        <v>1</v>
      </c>
      <c r="U107" s="44">
        <f t="shared" si="36"/>
        <v>1</v>
      </c>
      <c r="V107" s="44">
        <f t="shared" si="37"/>
        <v>601</v>
      </c>
      <c r="W107" s="44">
        <f t="shared" si="38"/>
        <v>8</v>
      </c>
      <c r="X107" s="6">
        <f t="shared" si="39"/>
        <v>2</v>
      </c>
      <c r="Y107" s="32" t="s">
        <v>261</v>
      </c>
    </row>
    <row r="108" spans="1:25" s="6" customFormat="1" x14ac:dyDescent="0.3">
      <c r="F108" s="6" t="s">
        <v>4</v>
      </c>
      <c r="J108" s="9" t="s">
        <v>2</v>
      </c>
      <c r="K108" s="44" t="s">
        <v>4</v>
      </c>
      <c r="L108" s="44" t="s">
        <v>4</v>
      </c>
      <c r="M108" s="44"/>
      <c r="N108" s="44"/>
      <c r="O108" s="9" t="s">
        <v>229</v>
      </c>
      <c r="P108" s="6" t="s">
        <v>203</v>
      </c>
      <c r="Q108" s="32" t="str">
        <f t="shared" si="32"/>
        <v>DVR (UHF) Inband/No Crossband; For APX (VHF+UHF) using One All-Band Antenna</v>
      </c>
      <c r="R108" s="59">
        <f t="shared" si="33"/>
        <v>2</v>
      </c>
      <c r="S108" s="44">
        <f t="shared" si="34"/>
        <v>3</v>
      </c>
      <c r="T108" s="44">
        <f t="shared" si="35"/>
        <v>1</v>
      </c>
      <c r="U108" s="44">
        <f t="shared" si="36"/>
        <v>2</v>
      </c>
      <c r="V108" s="44">
        <f t="shared" si="37"/>
        <v>602</v>
      </c>
      <c r="W108" s="44">
        <f t="shared" si="38"/>
        <v>6</v>
      </c>
      <c r="X108" s="6">
        <f t="shared" si="39"/>
        <v>2</v>
      </c>
      <c r="Y108" s="32" t="s">
        <v>261</v>
      </c>
    </row>
    <row r="109" spans="1:25" s="6" customFormat="1" x14ac:dyDescent="0.3">
      <c r="C109" s="6" t="s">
        <v>4</v>
      </c>
      <c r="J109" s="9" t="s">
        <v>2</v>
      </c>
      <c r="K109" s="44" t="s">
        <v>4</v>
      </c>
      <c r="L109" s="44" t="s">
        <v>4</v>
      </c>
      <c r="M109" s="44"/>
      <c r="N109" s="44"/>
      <c r="O109" s="9" t="s">
        <v>137</v>
      </c>
      <c r="P109" s="6" t="s">
        <v>204</v>
      </c>
      <c r="Q109" s="32" t="str">
        <f t="shared" si="32"/>
        <v>DVR (UHF) Crossband/No Inband; For APX (VHF+UHF) using Unknown or User-Defined Antenna</v>
      </c>
      <c r="R109" s="59">
        <f t="shared" si="33"/>
        <v>2</v>
      </c>
      <c r="S109" s="44">
        <f t="shared" si="34"/>
        <v>3</v>
      </c>
      <c r="T109" s="44">
        <f t="shared" si="35"/>
        <v>3</v>
      </c>
      <c r="U109" s="44">
        <f t="shared" si="36"/>
        <v>0</v>
      </c>
      <c r="V109" s="44">
        <f t="shared" si="37"/>
        <v>606</v>
      </c>
      <c r="W109" s="44">
        <f t="shared" si="38"/>
        <v>3</v>
      </c>
      <c r="X109" s="6">
        <f t="shared" si="39"/>
        <v>2</v>
      </c>
      <c r="Y109" s="32" t="s">
        <v>261</v>
      </c>
    </row>
    <row r="110" spans="1:25" s="6" customFormat="1" x14ac:dyDescent="0.3">
      <c r="B110" s="6" t="s">
        <v>4</v>
      </c>
      <c r="H110" s="6" t="s">
        <v>4</v>
      </c>
      <c r="J110" s="9" t="s">
        <v>2</v>
      </c>
      <c r="K110" s="44" t="s">
        <v>4</v>
      </c>
      <c r="L110" s="44" t="s">
        <v>4</v>
      </c>
      <c r="M110" s="44"/>
      <c r="N110" s="44"/>
      <c r="O110" s="9" t="s">
        <v>24</v>
      </c>
      <c r="P110" s="6" t="s">
        <v>204</v>
      </c>
      <c r="Q110" s="32" t="str">
        <f t="shared" si="32"/>
        <v>DVR (UHF) Crossband/No Inband; For APX (VHF+UHF) using Single-Band Antenna(s)</v>
      </c>
      <c r="R110" s="59">
        <f t="shared" si="33"/>
        <v>2</v>
      </c>
      <c r="S110" s="44">
        <f t="shared" si="34"/>
        <v>3</v>
      </c>
      <c r="T110" s="44">
        <f t="shared" si="35"/>
        <v>3</v>
      </c>
      <c r="U110" s="44">
        <f t="shared" si="36"/>
        <v>1</v>
      </c>
      <c r="V110" s="44">
        <f t="shared" si="37"/>
        <v>607</v>
      </c>
      <c r="W110" s="44">
        <f t="shared" si="38"/>
        <v>12</v>
      </c>
      <c r="X110" s="6">
        <f t="shared" si="39"/>
        <v>2</v>
      </c>
      <c r="Y110" s="214" t="s">
        <v>303</v>
      </c>
    </row>
    <row r="111" spans="1:25" s="6" customFormat="1" x14ac:dyDescent="0.3">
      <c r="C111" s="6" t="s">
        <v>4</v>
      </c>
      <c r="J111" s="9" t="s">
        <v>2</v>
      </c>
      <c r="K111" s="44" t="s">
        <v>4</v>
      </c>
      <c r="L111" s="44" t="s">
        <v>4</v>
      </c>
      <c r="M111" s="44"/>
      <c r="N111" s="44"/>
      <c r="O111" s="9" t="s">
        <v>229</v>
      </c>
      <c r="P111" s="6" t="s">
        <v>204</v>
      </c>
      <c r="Q111" s="32" t="str">
        <f t="shared" si="32"/>
        <v>DVR (UHF) Crossband/No Inband; For APX (VHF+UHF) using One All-Band Antenna</v>
      </c>
      <c r="R111" s="59">
        <f t="shared" si="33"/>
        <v>2</v>
      </c>
      <c r="S111" s="44">
        <f t="shared" si="34"/>
        <v>3</v>
      </c>
      <c r="T111" s="44">
        <f t="shared" si="35"/>
        <v>3</v>
      </c>
      <c r="U111" s="44">
        <f t="shared" si="36"/>
        <v>2</v>
      </c>
      <c r="V111" s="44">
        <f t="shared" si="37"/>
        <v>608</v>
      </c>
      <c r="W111" s="44">
        <f t="shared" si="38"/>
        <v>3</v>
      </c>
      <c r="X111" s="6">
        <f t="shared" si="39"/>
        <v>2</v>
      </c>
      <c r="Y111" s="32" t="s">
        <v>276</v>
      </c>
    </row>
    <row r="112" spans="1:25" s="6" customFormat="1" x14ac:dyDescent="0.3">
      <c r="D112" s="6" t="s">
        <v>4</v>
      </c>
      <c r="F112" s="6" t="s">
        <v>4</v>
      </c>
      <c r="J112" s="9" t="s">
        <v>2</v>
      </c>
      <c r="K112" s="44" t="s">
        <v>4</v>
      </c>
      <c r="L112" s="44" t="s">
        <v>4</v>
      </c>
      <c r="M112" s="44"/>
      <c r="N112" s="44"/>
      <c r="O112" s="9" t="s">
        <v>137</v>
      </c>
      <c r="P112" s="6" t="s">
        <v>205</v>
      </c>
      <c r="Q112" s="32" t="str">
        <f t="shared" si="32"/>
        <v>DVR (UHF) Inband &amp; Crossband; For APX (VHF+UHF) using Unknown or User-Defined Antenna</v>
      </c>
      <c r="R112" s="59">
        <f t="shared" si="33"/>
        <v>2</v>
      </c>
      <c r="S112" s="44">
        <f t="shared" si="34"/>
        <v>3</v>
      </c>
      <c r="T112" s="44">
        <f t="shared" si="35"/>
        <v>5</v>
      </c>
      <c r="U112" s="44">
        <f t="shared" si="36"/>
        <v>0</v>
      </c>
      <c r="V112" s="44">
        <f t="shared" si="37"/>
        <v>612</v>
      </c>
      <c r="W112" s="44">
        <f t="shared" si="38"/>
        <v>10</v>
      </c>
      <c r="X112" s="6">
        <f t="shared" si="39"/>
        <v>2</v>
      </c>
      <c r="Y112" s="32" t="s">
        <v>261</v>
      </c>
    </row>
    <row r="113" spans="2:25" s="6" customFormat="1" x14ac:dyDescent="0.3">
      <c r="B113" s="6" t="s">
        <v>4</v>
      </c>
      <c r="F113" s="6" t="s">
        <v>4</v>
      </c>
      <c r="J113" s="9" t="s">
        <v>2</v>
      </c>
      <c r="K113" s="44" t="s">
        <v>4</v>
      </c>
      <c r="L113" s="44" t="s">
        <v>4</v>
      </c>
      <c r="M113" s="44"/>
      <c r="N113" s="44"/>
      <c r="O113" s="9" t="s">
        <v>24</v>
      </c>
      <c r="P113" s="6" t="s">
        <v>205</v>
      </c>
      <c r="Q113" s="32" t="str">
        <f t="shared" si="32"/>
        <v>DVR (UHF) Inband &amp; Crossband; For APX (VHF+UHF) using Single-Band Antenna(s)</v>
      </c>
      <c r="R113" s="59">
        <f t="shared" si="33"/>
        <v>2</v>
      </c>
      <c r="S113" s="44">
        <f t="shared" si="34"/>
        <v>3</v>
      </c>
      <c r="T113" s="44">
        <f t="shared" si="35"/>
        <v>5</v>
      </c>
      <c r="U113" s="44">
        <f t="shared" si="36"/>
        <v>1</v>
      </c>
      <c r="V113" s="44">
        <f t="shared" si="37"/>
        <v>613</v>
      </c>
      <c r="W113" s="44">
        <f t="shared" si="38"/>
        <v>8</v>
      </c>
      <c r="X113" s="6">
        <f t="shared" si="39"/>
        <v>2</v>
      </c>
      <c r="Y113" s="32" t="s">
        <v>261</v>
      </c>
    </row>
    <row r="114" spans="2:25" s="6" customFormat="1" x14ac:dyDescent="0.3">
      <c r="D114" s="6" t="s">
        <v>4</v>
      </c>
      <c r="F114" s="6" t="s">
        <v>4</v>
      </c>
      <c r="J114" s="9" t="s">
        <v>2</v>
      </c>
      <c r="K114" s="44" t="s">
        <v>4</v>
      </c>
      <c r="L114" s="44" t="s">
        <v>4</v>
      </c>
      <c r="M114" s="44"/>
      <c r="N114" s="44"/>
      <c r="O114" s="9" t="s">
        <v>229</v>
      </c>
      <c r="P114" s="6" t="s">
        <v>205</v>
      </c>
      <c r="Q114" s="32" t="str">
        <f t="shared" si="32"/>
        <v>DVR (UHF) Inband &amp; Crossband; For APX (VHF+UHF) using One All-Band Antenna</v>
      </c>
      <c r="R114" s="59">
        <f t="shared" si="33"/>
        <v>2</v>
      </c>
      <c r="S114" s="44">
        <f t="shared" si="34"/>
        <v>3</v>
      </c>
      <c r="T114" s="44">
        <f t="shared" si="35"/>
        <v>5</v>
      </c>
      <c r="U114" s="44">
        <f t="shared" si="36"/>
        <v>2</v>
      </c>
      <c r="V114" s="44">
        <f t="shared" si="37"/>
        <v>614</v>
      </c>
      <c r="W114" s="44">
        <f t="shared" si="38"/>
        <v>10</v>
      </c>
      <c r="X114" s="6">
        <f t="shared" si="39"/>
        <v>2</v>
      </c>
      <c r="Y114" s="32" t="s">
        <v>292</v>
      </c>
    </row>
    <row r="115" spans="2:25" s="6" customFormat="1" x14ac:dyDescent="0.3">
      <c r="B115" s="6" t="s">
        <v>4</v>
      </c>
      <c r="J115" s="9" t="s">
        <v>2</v>
      </c>
      <c r="K115" s="44"/>
      <c r="L115" s="44"/>
      <c r="M115" s="56" t="s">
        <v>4</v>
      </c>
      <c r="N115" s="44"/>
      <c r="O115" s="9" t="s">
        <v>137</v>
      </c>
      <c r="P115" s="33" t="s">
        <v>213</v>
      </c>
      <c r="Q115" s="32" t="str">
        <f t="shared" si="32"/>
        <v>DVR (UHF) Crossband; For APX (700) using Unknown or User-Defined Antenna</v>
      </c>
      <c r="R115" s="59">
        <f t="shared" si="33"/>
        <v>2</v>
      </c>
      <c r="S115" s="44">
        <f t="shared" si="34"/>
        <v>4</v>
      </c>
      <c r="T115" s="44">
        <f t="shared" si="35"/>
        <v>4</v>
      </c>
      <c r="U115" s="44">
        <f t="shared" si="36"/>
        <v>0</v>
      </c>
      <c r="V115" s="44">
        <f t="shared" si="37"/>
        <v>626</v>
      </c>
      <c r="W115" s="44">
        <f t="shared" si="38"/>
        <v>2</v>
      </c>
      <c r="X115" s="6">
        <f t="shared" si="39"/>
        <v>1</v>
      </c>
      <c r="Y115" s="32" t="s">
        <v>261</v>
      </c>
    </row>
    <row r="116" spans="2:25" s="6" customFormat="1" x14ac:dyDescent="0.3">
      <c r="B116" s="6" t="s">
        <v>4</v>
      </c>
      <c r="J116" s="9" t="s">
        <v>2</v>
      </c>
      <c r="K116" s="44"/>
      <c r="L116" s="44"/>
      <c r="M116" s="56" t="s">
        <v>4</v>
      </c>
      <c r="N116" s="44"/>
      <c r="O116" s="9" t="s">
        <v>24</v>
      </c>
      <c r="P116" s="33" t="s">
        <v>213</v>
      </c>
      <c r="Q116" s="32" t="str">
        <f t="shared" si="32"/>
        <v>DVR (UHF) Crossband; For APX (700) using Single-Band Antenna(s)</v>
      </c>
      <c r="R116" s="59">
        <f t="shared" si="33"/>
        <v>2</v>
      </c>
      <c r="S116" s="44">
        <f t="shared" si="34"/>
        <v>4</v>
      </c>
      <c r="T116" s="44">
        <f t="shared" si="35"/>
        <v>4</v>
      </c>
      <c r="U116" s="44">
        <f t="shared" si="36"/>
        <v>1</v>
      </c>
      <c r="V116" s="44">
        <f t="shared" si="37"/>
        <v>627</v>
      </c>
      <c r="W116" s="44">
        <f t="shared" si="38"/>
        <v>2</v>
      </c>
      <c r="X116" s="6">
        <f t="shared" si="39"/>
        <v>1</v>
      </c>
      <c r="Y116" s="32" t="s">
        <v>261</v>
      </c>
    </row>
    <row r="117" spans="2:25" s="6" customFormat="1" x14ac:dyDescent="0.3">
      <c r="B117" s="6" t="s">
        <v>4</v>
      </c>
      <c r="J117" s="9" t="s">
        <v>2</v>
      </c>
      <c r="K117" s="44"/>
      <c r="L117" s="44"/>
      <c r="M117" s="56" t="s">
        <v>4</v>
      </c>
      <c r="N117" s="44"/>
      <c r="O117" s="9" t="s">
        <v>229</v>
      </c>
      <c r="P117" s="33" t="s">
        <v>213</v>
      </c>
      <c r="Q117" s="32" t="str">
        <f t="shared" si="32"/>
        <v>DVR (UHF) Crossband; For APX (700) using One All-Band Antenna</v>
      </c>
      <c r="R117" s="59">
        <f t="shared" si="33"/>
        <v>2</v>
      </c>
      <c r="S117" s="44">
        <f t="shared" si="34"/>
        <v>4</v>
      </c>
      <c r="T117" s="44">
        <f t="shared" si="35"/>
        <v>4</v>
      </c>
      <c r="U117" s="44">
        <f t="shared" si="36"/>
        <v>2</v>
      </c>
      <c r="V117" s="44">
        <f t="shared" si="37"/>
        <v>628</v>
      </c>
      <c r="W117" s="44">
        <f t="shared" si="38"/>
        <v>2</v>
      </c>
      <c r="X117" s="6">
        <f t="shared" si="39"/>
        <v>1</v>
      </c>
      <c r="Y117" s="32" t="s">
        <v>261</v>
      </c>
    </row>
    <row r="118" spans="2:25" s="6" customFormat="1" x14ac:dyDescent="0.3">
      <c r="D118" s="6" t="s">
        <v>4</v>
      </c>
      <c r="J118" s="9" t="s">
        <v>2</v>
      </c>
      <c r="K118" s="44" t="s">
        <v>4</v>
      </c>
      <c r="L118" s="44"/>
      <c r="M118" s="56" t="s">
        <v>4</v>
      </c>
      <c r="N118" s="44"/>
      <c r="O118" s="9" t="s">
        <v>137</v>
      </c>
      <c r="P118" s="33" t="s">
        <v>213</v>
      </c>
      <c r="Q118" s="32" t="str">
        <f t="shared" si="32"/>
        <v>DVR (UHF) Crossband; For APX (VHF+700) using Unknown or User-Defined Antenna</v>
      </c>
      <c r="R118" s="59">
        <f t="shared" si="33"/>
        <v>2</v>
      </c>
      <c r="S118" s="44">
        <f t="shared" si="34"/>
        <v>5</v>
      </c>
      <c r="T118" s="44">
        <f t="shared" si="35"/>
        <v>4</v>
      </c>
      <c r="U118" s="44">
        <f t="shared" si="36"/>
        <v>0</v>
      </c>
      <c r="V118" s="44">
        <f t="shared" si="37"/>
        <v>643</v>
      </c>
      <c r="W118" s="44">
        <f t="shared" si="38"/>
        <v>4</v>
      </c>
      <c r="X118" s="6">
        <f t="shared" si="39"/>
        <v>2</v>
      </c>
      <c r="Y118" s="32" t="s">
        <v>261</v>
      </c>
    </row>
    <row r="119" spans="2:25" s="6" customFormat="1" x14ac:dyDescent="0.3">
      <c r="B119" s="6" t="s">
        <v>4</v>
      </c>
      <c r="J119" s="9" t="s">
        <v>2</v>
      </c>
      <c r="K119" s="44" t="s">
        <v>4</v>
      </c>
      <c r="L119" s="44"/>
      <c r="M119" s="56" t="s">
        <v>4</v>
      </c>
      <c r="N119" s="44"/>
      <c r="O119" s="9" t="s">
        <v>24</v>
      </c>
      <c r="P119" s="33" t="s">
        <v>213</v>
      </c>
      <c r="Q119" s="32" t="str">
        <f t="shared" si="32"/>
        <v>DVR (UHF) Crossband; For APX (VHF+700) using Single-Band Antenna(s)</v>
      </c>
      <c r="R119" s="59">
        <f t="shared" si="33"/>
        <v>2</v>
      </c>
      <c r="S119" s="44">
        <f t="shared" si="34"/>
        <v>5</v>
      </c>
      <c r="T119" s="44">
        <f t="shared" si="35"/>
        <v>4</v>
      </c>
      <c r="U119" s="44">
        <f t="shared" si="36"/>
        <v>1</v>
      </c>
      <c r="V119" s="44">
        <f t="shared" si="37"/>
        <v>644</v>
      </c>
      <c r="W119" s="44">
        <f t="shared" si="38"/>
        <v>2</v>
      </c>
      <c r="X119" s="6">
        <f t="shared" si="39"/>
        <v>2</v>
      </c>
      <c r="Y119" s="32" t="s">
        <v>261</v>
      </c>
    </row>
    <row r="120" spans="2:25" s="6" customFormat="1" x14ac:dyDescent="0.3">
      <c r="D120" s="6" t="s">
        <v>4</v>
      </c>
      <c r="J120" s="9" t="s">
        <v>2</v>
      </c>
      <c r="K120" s="44" t="s">
        <v>4</v>
      </c>
      <c r="L120" s="44"/>
      <c r="M120" s="56" t="s">
        <v>4</v>
      </c>
      <c r="N120" s="44"/>
      <c r="O120" s="9" t="s">
        <v>229</v>
      </c>
      <c r="P120" s="33" t="s">
        <v>213</v>
      </c>
      <c r="Q120" s="32" t="str">
        <f t="shared" si="32"/>
        <v>DVR (UHF) Crossband; For APX (VHF+700) using One All-Band Antenna</v>
      </c>
      <c r="R120" s="59">
        <f t="shared" si="33"/>
        <v>2</v>
      </c>
      <c r="S120" s="44">
        <f t="shared" si="34"/>
        <v>5</v>
      </c>
      <c r="T120" s="44">
        <f t="shared" si="35"/>
        <v>4</v>
      </c>
      <c r="U120" s="44">
        <f t="shared" si="36"/>
        <v>2</v>
      </c>
      <c r="V120" s="44">
        <f t="shared" si="37"/>
        <v>645</v>
      </c>
      <c r="W120" s="44">
        <f t="shared" si="38"/>
        <v>4</v>
      </c>
      <c r="X120" s="6">
        <f t="shared" si="39"/>
        <v>2</v>
      </c>
      <c r="Y120" s="32" t="s">
        <v>287</v>
      </c>
    </row>
    <row r="121" spans="2:25" s="6" customFormat="1" x14ac:dyDescent="0.3">
      <c r="F121" s="6" t="s">
        <v>4</v>
      </c>
      <c r="J121" s="9" t="s">
        <v>2</v>
      </c>
      <c r="K121" s="44"/>
      <c r="L121" s="44" t="s">
        <v>4</v>
      </c>
      <c r="M121" s="56" t="s">
        <v>4</v>
      </c>
      <c r="N121" s="44"/>
      <c r="O121" s="9" t="s">
        <v>137</v>
      </c>
      <c r="P121" s="6" t="s">
        <v>203</v>
      </c>
      <c r="Q121" s="32" t="str">
        <f t="shared" si="32"/>
        <v>DVR (UHF) Inband/No Crossband; For APX (UHF+700) using Unknown or User-Defined Antenna</v>
      </c>
      <c r="R121" s="59">
        <f t="shared" si="33"/>
        <v>2</v>
      </c>
      <c r="S121" s="44">
        <f t="shared" si="34"/>
        <v>6</v>
      </c>
      <c r="T121" s="44">
        <f t="shared" si="35"/>
        <v>1</v>
      </c>
      <c r="U121" s="44">
        <f t="shared" si="36"/>
        <v>0</v>
      </c>
      <c r="V121" s="44">
        <f t="shared" si="37"/>
        <v>651</v>
      </c>
      <c r="W121" s="44">
        <f t="shared" si="38"/>
        <v>6</v>
      </c>
      <c r="X121" s="6">
        <f t="shared" si="39"/>
        <v>2</v>
      </c>
      <c r="Y121" s="32" t="s">
        <v>261</v>
      </c>
    </row>
    <row r="122" spans="2:25" s="6" customFormat="1" x14ac:dyDescent="0.3">
      <c r="B122" s="6" t="s">
        <v>4</v>
      </c>
      <c r="F122" s="6" t="s">
        <v>4</v>
      </c>
      <c r="J122" s="9" t="s">
        <v>2</v>
      </c>
      <c r="K122" s="44"/>
      <c r="L122" s="44" t="s">
        <v>4</v>
      </c>
      <c r="M122" s="56" t="s">
        <v>4</v>
      </c>
      <c r="N122" s="44"/>
      <c r="O122" s="9" t="s">
        <v>24</v>
      </c>
      <c r="P122" s="6" t="s">
        <v>203</v>
      </c>
      <c r="Q122" s="32" t="str">
        <f t="shared" si="32"/>
        <v>DVR (UHF) Inband/No Crossband; For APX (UHF+700) using Single-Band Antenna(s)</v>
      </c>
      <c r="R122" s="59">
        <f t="shared" si="33"/>
        <v>2</v>
      </c>
      <c r="S122" s="44">
        <f t="shared" si="34"/>
        <v>6</v>
      </c>
      <c r="T122" s="44">
        <f t="shared" si="35"/>
        <v>1</v>
      </c>
      <c r="U122" s="44">
        <f t="shared" si="36"/>
        <v>1</v>
      </c>
      <c r="V122" s="44">
        <f t="shared" si="37"/>
        <v>652</v>
      </c>
      <c r="W122" s="44">
        <f t="shared" si="38"/>
        <v>8</v>
      </c>
      <c r="X122" s="6">
        <f t="shared" si="39"/>
        <v>2</v>
      </c>
      <c r="Y122" s="32" t="s">
        <v>261</v>
      </c>
    </row>
    <row r="123" spans="2:25" s="6" customFormat="1" x14ac:dyDescent="0.3">
      <c r="F123" s="6" t="s">
        <v>4</v>
      </c>
      <c r="J123" s="9" t="s">
        <v>2</v>
      </c>
      <c r="K123" s="44"/>
      <c r="L123" s="44" t="s">
        <v>4</v>
      </c>
      <c r="M123" s="56" t="s">
        <v>4</v>
      </c>
      <c r="N123" s="44"/>
      <c r="O123" s="9" t="s">
        <v>229</v>
      </c>
      <c r="P123" s="6" t="s">
        <v>203</v>
      </c>
      <c r="Q123" s="32" t="str">
        <f t="shared" si="32"/>
        <v>DVR (UHF) Inband/No Crossband; For APX (UHF+700) using One All-Band Antenna</v>
      </c>
      <c r="R123" s="59">
        <f t="shared" si="33"/>
        <v>2</v>
      </c>
      <c r="S123" s="44">
        <f t="shared" si="34"/>
        <v>6</v>
      </c>
      <c r="T123" s="44">
        <f t="shared" si="35"/>
        <v>1</v>
      </c>
      <c r="U123" s="44">
        <f t="shared" si="36"/>
        <v>2</v>
      </c>
      <c r="V123" s="44">
        <f t="shared" si="37"/>
        <v>653</v>
      </c>
      <c r="W123" s="44">
        <f t="shared" si="38"/>
        <v>6</v>
      </c>
      <c r="X123" s="6">
        <f t="shared" si="39"/>
        <v>2</v>
      </c>
      <c r="Y123" s="32" t="s">
        <v>261</v>
      </c>
    </row>
    <row r="124" spans="2:25" s="6" customFormat="1" x14ac:dyDescent="0.3">
      <c r="C124" s="6" t="s">
        <v>4</v>
      </c>
      <c r="J124" s="9" t="s">
        <v>2</v>
      </c>
      <c r="K124" s="44"/>
      <c r="L124" s="44" t="s">
        <v>4</v>
      </c>
      <c r="M124" s="56" t="s">
        <v>4</v>
      </c>
      <c r="N124" s="44"/>
      <c r="O124" s="9" t="s">
        <v>137</v>
      </c>
      <c r="P124" s="6" t="s">
        <v>204</v>
      </c>
      <c r="Q124" s="32" t="str">
        <f t="shared" si="32"/>
        <v>DVR (UHF) Crossband/No Inband; For APX (UHF+700) using Unknown or User-Defined Antenna</v>
      </c>
      <c r="R124" s="59">
        <f t="shared" si="33"/>
        <v>2</v>
      </c>
      <c r="S124" s="44">
        <f t="shared" si="34"/>
        <v>6</v>
      </c>
      <c r="T124" s="44">
        <f t="shared" si="35"/>
        <v>3</v>
      </c>
      <c r="U124" s="44">
        <f t="shared" si="36"/>
        <v>0</v>
      </c>
      <c r="V124" s="44">
        <f t="shared" si="37"/>
        <v>657</v>
      </c>
      <c r="W124" s="44">
        <f t="shared" si="38"/>
        <v>3</v>
      </c>
      <c r="X124" s="6">
        <f t="shared" si="39"/>
        <v>2</v>
      </c>
      <c r="Y124" s="32" t="s">
        <v>261</v>
      </c>
    </row>
    <row r="125" spans="2:25" s="6" customFormat="1" x14ac:dyDescent="0.3">
      <c r="B125" s="6" t="s">
        <v>4</v>
      </c>
      <c r="H125" s="6" t="s">
        <v>4</v>
      </c>
      <c r="J125" s="9" t="s">
        <v>2</v>
      </c>
      <c r="K125" s="44"/>
      <c r="L125" s="44" t="s">
        <v>4</v>
      </c>
      <c r="M125" s="56" t="s">
        <v>4</v>
      </c>
      <c r="N125" s="44"/>
      <c r="O125" s="9" t="s">
        <v>24</v>
      </c>
      <c r="P125" s="6" t="s">
        <v>204</v>
      </c>
      <c r="Q125" s="32" t="str">
        <f t="shared" si="32"/>
        <v>DVR (UHF) Crossband/No Inband; For APX (UHF+700) using Single-Band Antenna(s)</v>
      </c>
      <c r="R125" s="59">
        <f t="shared" si="33"/>
        <v>2</v>
      </c>
      <c r="S125" s="44">
        <f t="shared" si="34"/>
        <v>6</v>
      </c>
      <c r="T125" s="44">
        <f t="shared" si="35"/>
        <v>3</v>
      </c>
      <c r="U125" s="44">
        <f t="shared" si="36"/>
        <v>1</v>
      </c>
      <c r="V125" s="44">
        <f t="shared" si="37"/>
        <v>658</v>
      </c>
      <c r="W125" s="44">
        <f t="shared" si="38"/>
        <v>12</v>
      </c>
      <c r="X125" s="6">
        <f t="shared" si="39"/>
        <v>2</v>
      </c>
      <c r="Y125" s="214" t="s">
        <v>299</v>
      </c>
    </row>
    <row r="126" spans="2:25" s="6" customFormat="1" x14ac:dyDescent="0.3">
      <c r="C126" s="6" t="s">
        <v>4</v>
      </c>
      <c r="J126" s="9" t="s">
        <v>2</v>
      </c>
      <c r="K126" s="44"/>
      <c r="L126" s="44" t="s">
        <v>4</v>
      </c>
      <c r="M126" s="56" t="s">
        <v>4</v>
      </c>
      <c r="N126" s="44"/>
      <c r="O126" s="9" t="s">
        <v>229</v>
      </c>
      <c r="P126" s="6" t="s">
        <v>204</v>
      </c>
      <c r="Q126" s="32" t="str">
        <f t="shared" si="32"/>
        <v>DVR (UHF) Crossband/No Inband; For APX (UHF+700) using One All-Band Antenna</v>
      </c>
      <c r="R126" s="59">
        <f t="shared" si="33"/>
        <v>2</v>
      </c>
      <c r="S126" s="44">
        <f t="shared" si="34"/>
        <v>6</v>
      </c>
      <c r="T126" s="44">
        <f t="shared" si="35"/>
        <v>3</v>
      </c>
      <c r="U126" s="44">
        <f t="shared" si="36"/>
        <v>2</v>
      </c>
      <c r="V126" s="44">
        <f t="shared" si="37"/>
        <v>659</v>
      </c>
      <c r="W126" s="44">
        <f t="shared" si="38"/>
        <v>3</v>
      </c>
      <c r="X126" s="6">
        <f t="shared" si="39"/>
        <v>2</v>
      </c>
      <c r="Y126" s="32" t="s">
        <v>277</v>
      </c>
    </row>
    <row r="127" spans="2:25" s="6" customFormat="1" x14ac:dyDescent="0.3">
      <c r="D127" s="6" t="s">
        <v>4</v>
      </c>
      <c r="F127" s="6" t="s">
        <v>4</v>
      </c>
      <c r="J127" s="9" t="s">
        <v>2</v>
      </c>
      <c r="K127" s="44"/>
      <c r="L127" s="44" t="s">
        <v>4</v>
      </c>
      <c r="M127" s="56" t="s">
        <v>4</v>
      </c>
      <c r="N127" s="44"/>
      <c r="O127" s="9" t="s">
        <v>137</v>
      </c>
      <c r="P127" s="6" t="s">
        <v>205</v>
      </c>
      <c r="Q127" s="32" t="str">
        <f t="shared" si="32"/>
        <v>DVR (UHF) Inband &amp; Crossband; For APX (UHF+700) using Unknown or User-Defined Antenna</v>
      </c>
      <c r="R127" s="59">
        <f t="shared" si="33"/>
        <v>2</v>
      </c>
      <c r="S127" s="44">
        <f t="shared" si="34"/>
        <v>6</v>
      </c>
      <c r="T127" s="44">
        <f t="shared" si="35"/>
        <v>5</v>
      </c>
      <c r="U127" s="44">
        <f t="shared" si="36"/>
        <v>0</v>
      </c>
      <c r="V127" s="44">
        <f t="shared" si="37"/>
        <v>663</v>
      </c>
      <c r="W127" s="44">
        <f t="shared" si="38"/>
        <v>10</v>
      </c>
      <c r="X127" s="6">
        <f t="shared" si="39"/>
        <v>2</v>
      </c>
      <c r="Y127" s="32" t="s">
        <v>261</v>
      </c>
    </row>
    <row r="128" spans="2:25" s="6" customFormat="1" x14ac:dyDescent="0.3">
      <c r="B128" s="6" t="s">
        <v>4</v>
      </c>
      <c r="F128" s="6" t="s">
        <v>4</v>
      </c>
      <c r="J128" s="9" t="s">
        <v>2</v>
      </c>
      <c r="K128" s="44"/>
      <c r="L128" s="44" t="s">
        <v>4</v>
      </c>
      <c r="M128" s="56" t="s">
        <v>4</v>
      </c>
      <c r="N128" s="44"/>
      <c r="O128" s="9" t="s">
        <v>24</v>
      </c>
      <c r="P128" s="6" t="s">
        <v>205</v>
      </c>
      <c r="Q128" s="32" t="str">
        <f t="shared" si="32"/>
        <v>DVR (UHF) Inband &amp; Crossband; For APX (UHF+700) using Single-Band Antenna(s)</v>
      </c>
      <c r="R128" s="59">
        <f t="shared" si="33"/>
        <v>2</v>
      </c>
      <c r="S128" s="44">
        <f t="shared" si="34"/>
        <v>6</v>
      </c>
      <c r="T128" s="44">
        <f t="shared" si="35"/>
        <v>5</v>
      </c>
      <c r="U128" s="44">
        <f t="shared" si="36"/>
        <v>1</v>
      </c>
      <c r="V128" s="44">
        <f t="shared" si="37"/>
        <v>664</v>
      </c>
      <c r="W128" s="44">
        <f t="shared" si="38"/>
        <v>8</v>
      </c>
      <c r="X128" s="6">
        <f t="shared" si="39"/>
        <v>2</v>
      </c>
      <c r="Y128" s="32" t="s">
        <v>261</v>
      </c>
    </row>
    <row r="129" spans="2:25" s="6" customFormat="1" x14ac:dyDescent="0.3">
      <c r="D129" s="6" t="s">
        <v>4</v>
      </c>
      <c r="F129" s="6" t="s">
        <v>4</v>
      </c>
      <c r="J129" s="9" t="s">
        <v>2</v>
      </c>
      <c r="K129" s="44"/>
      <c r="L129" s="44" t="s">
        <v>4</v>
      </c>
      <c r="M129" s="56" t="s">
        <v>4</v>
      </c>
      <c r="N129" s="44"/>
      <c r="O129" s="9" t="s">
        <v>229</v>
      </c>
      <c r="P129" s="6" t="s">
        <v>205</v>
      </c>
      <c r="Q129" s="32" t="str">
        <f t="shared" si="32"/>
        <v>DVR (UHF) Inband &amp; Crossband; For APX (UHF+700) using One All-Band Antenna</v>
      </c>
      <c r="R129" s="59">
        <f t="shared" si="33"/>
        <v>2</v>
      </c>
      <c r="S129" s="44">
        <f t="shared" si="34"/>
        <v>6</v>
      </c>
      <c r="T129" s="44">
        <f t="shared" si="35"/>
        <v>5</v>
      </c>
      <c r="U129" s="44">
        <f t="shared" si="36"/>
        <v>2</v>
      </c>
      <c r="V129" s="44">
        <f t="shared" si="37"/>
        <v>665</v>
      </c>
      <c r="W129" s="44">
        <f t="shared" si="38"/>
        <v>10</v>
      </c>
      <c r="X129" s="6">
        <f t="shared" si="39"/>
        <v>2</v>
      </c>
      <c r="Y129" s="32" t="s">
        <v>293</v>
      </c>
    </row>
    <row r="130" spans="2:25" s="6" customFormat="1" x14ac:dyDescent="0.3">
      <c r="F130" s="6" t="s">
        <v>4</v>
      </c>
      <c r="J130" s="9" t="s">
        <v>2</v>
      </c>
      <c r="K130" s="44" t="s">
        <v>4</v>
      </c>
      <c r="L130" s="44" t="s">
        <v>4</v>
      </c>
      <c r="M130" s="56" t="s">
        <v>4</v>
      </c>
      <c r="N130" s="44"/>
      <c r="O130" s="9" t="s">
        <v>137</v>
      </c>
      <c r="P130" s="6" t="s">
        <v>203</v>
      </c>
      <c r="Q130" s="32" t="str">
        <f t="shared" si="32"/>
        <v>DVR (UHF) Inband/No Crossband; For APX (VHF+UHF+700) using Unknown or User-Defined Antenna</v>
      </c>
      <c r="R130" s="59">
        <f t="shared" si="33"/>
        <v>2</v>
      </c>
      <c r="S130" s="44">
        <f t="shared" si="34"/>
        <v>7</v>
      </c>
      <c r="T130" s="44">
        <f t="shared" si="35"/>
        <v>1</v>
      </c>
      <c r="U130" s="44">
        <f t="shared" si="36"/>
        <v>0</v>
      </c>
      <c r="V130" s="44">
        <f t="shared" si="37"/>
        <v>668</v>
      </c>
      <c r="W130" s="44">
        <f t="shared" si="38"/>
        <v>6</v>
      </c>
      <c r="X130" s="6">
        <f t="shared" si="39"/>
        <v>3</v>
      </c>
      <c r="Y130" s="32" t="s">
        <v>261</v>
      </c>
    </row>
    <row r="131" spans="2:25" s="6" customFormat="1" x14ac:dyDescent="0.3">
      <c r="B131" s="6" t="s">
        <v>4</v>
      </c>
      <c r="F131" s="6" t="s">
        <v>4</v>
      </c>
      <c r="J131" s="9" t="s">
        <v>2</v>
      </c>
      <c r="K131" s="44" t="s">
        <v>4</v>
      </c>
      <c r="L131" s="44" t="s">
        <v>4</v>
      </c>
      <c r="M131" s="56" t="s">
        <v>4</v>
      </c>
      <c r="N131" s="44"/>
      <c r="O131" s="9" t="s">
        <v>24</v>
      </c>
      <c r="P131" s="6" t="s">
        <v>203</v>
      </c>
      <c r="Q131" s="32" t="str">
        <f t="shared" si="32"/>
        <v>DVR (UHF) Inband/No Crossband; For APX (VHF+UHF+700) using Single-Band Antenna(s)</v>
      </c>
      <c r="R131" s="59">
        <f t="shared" si="33"/>
        <v>2</v>
      </c>
      <c r="S131" s="44">
        <f t="shared" si="34"/>
        <v>7</v>
      </c>
      <c r="T131" s="44">
        <f t="shared" si="35"/>
        <v>1</v>
      </c>
      <c r="U131" s="44">
        <f t="shared" si="36"/>
        <v>1</v>
      </c>
      <c r="V131" s="44">
        <f t="shared" si="37"/>
        <v>669</v>
      </c>
      <c r="W131" s="44">
        <f t="shared" si="38"/>
        <v>8</v>
      </c>
      <c r="X131" s="6">
        <f t="shared" si="39"/>
        <v>3</v>
      </c>
      <c r="Y131" s="32" t="s">
        <v>261</v>
      </c>
    </row>
    <row r="132" spans="2:25" s="6" customFormat="1" x14ac:dyDescent="0.3">
      <c r="F132" s="6" t="s">
        <v>4</v>
      </c>
      <c r="J132" s="9" t="s">
        <v>2</v>
      </c>
      <c r="K132" s="44" t="s">
        <v>4</v>
      </c>
      <c r="L132" s="44" t="s">
        <v>4</v>
      </c>
      <c r="M132" s="56" t="s">
        <v>4</v>
      </c>
      <c r="N132" s="44"/>
      <c r="O132" s="9" t="s">
        <v>229</v>
      </c>
      <c r="P132" s="6" t="s">
        <v>203</v>
      </c>
      <c r="Q132" s="32" t="str">
        <f t="shared" si="32"/>
        <v>DVR (UHF) Inband/No Crossband; For APX (VHF+UHF+700) using One All-Band Antenna</v>
      </c>
      <c r="R132" s="59">
        <f t="shared" si="33"/>
        <v>2</v>
      </c>
      <c r="S132" s="44">
        <f t="shared" si="34"/>
        <v>7</v>
      </c>
      <c r="T132" s="44">
        <f t="shared" si="35"/>
        <v>1</v>
      </c>
      <c r="U132" s="44">
        <f t="shared" si="36"/>
        <v>2</v>
      </c>
      <c r="V132" s="44">
        <f t="shared" si="37"/>
        <v>670</v>
      </c>
      <c r="W132" s="44">
        <f t="shared" si="38"/>
        <v>6</v>
      </c>
      <c r="X132" s="6">
        <f t="shared" si="39"/>
        <v>3</v>
      </c>
      <c r="Y132" s="32" t="s">
        <v>261</v>
      </c>
    </row>
    <row r="133" spans="2:25" s="6" customFormat="1" x14ac:dyDescent="0.3">
      <c r="E133" s="6" t="s">
        <v>4</v>
      </c>
      <c r="J133" s="9" t="s">
        <v>2</v>
      </c>
      <c r="K133" s="44" t="s">
        <v>4</v>
      </c>
      <c r="L133" s="44" t="s">
        <v>4</v>
      </c>
      <c r="M133" s="56" t="s">
        <v>4</v>
      </c>
      <c r="N133" s="44"/>
      <c r="O133" s="9" t="s">
        <v>137</v>
      </c>
      <c r="P133" s="6" t="s">
        <v>204</v>
      </c>
      <c r="Q133" s="32" t="str">
        <f t="shared" si="32"/>
        <v>DVR (UHF) Crossband/No Inband; For APX (VHF+UHF+700) using Unknown or User-Defined Antenna</v>
      </c>
      <c r="R133" s="59">
        <f t="shared" si="33"/>
        <v>2</v>
      </c>
      <c r="S133" s="44">
        <f t="shared" si="34"/>
        <v>7</v>
      </c>
      <c r="T133" s="44">
        <f t="shared" si="35"/>
        <v>3</v>
      </c>
      <c r="U133" s="44">
        <f t="shared" si="36"/>
        <v>0</v>
      </c>
      <c r="V133" s="44">
        <f t="shared" si="37"/>
        <v>674</v>
      </c>
      <c r="W133" s="44">
        <f t="shared" si="38"/>
        <v>5</v>
      </c>
      <c r="X133" s="6">
        <f t="shared" si="39"/>
        <v>3</v>
      </c>
      <c r="Y133" s="32" t="s">
        <v>261</v>
      </c>
    </row>
    <row r="134" spans="2:25" s="6" customFormat="1" x14ac:dyDescent="0.3">
      <c r="B134" s="6" t="s">
        <v>4</v>
      </c>
      <c r="H134" s="6" t="s">
        <v>4</v>
      </c>
      <c r="J134" s="9" t="s">
        <v>2</v>
      </c>
      <c r="K134" s="44" t="s">
        <v>4</v>
      </c>
      <c r="L134" s="44" t="s">
        <v>4</v>
      </c>
      <c r="M134" s="56" t="s">
        <v>4</v>
      </c>
      <c r="N134" s="44"/>
      <c r="O134" s="9" t="s">
        <v>24</v>
      </c>
      <c r="P134" s="6" t="s">
        <v>204</v>
      </c>
      <c r="Q134" s="32" t="str">
        <f t="shared" si="32"/>
        <v>DVR (UHF) Crossband/No Inband; For APX (VHF+UHF+700) using Single-Band Antenna(s)</v>
      </c>
      <c r="R134" s="59">
        <f t="shared" si="33"/>
        <v>2</v>
      </c>
      <c r="S134" s="44">
        <f t="shared" si="34"/>
        <v>7</v>
      </c>
      <c r="T134" s="44">
        <f t="shared" si="35"/>
        <v>3</v>
      </c>
      <c r="U134" s="44">
        <f t="shared" si="36"/>
        <v>1</v>
      </c>
      <c r="V134" s="44">
        <f t="shared" si="37"/>
        <v>675</v>
      </c>
      <c r="W134" s="44">
        <f t="shared" si="38"/>
        <v>12</v>
      </c>
      <c r="X134" s="6">
        <f t="shared" si="39"/>
        <v>3</v>
      </c>
      <c r="Y134" s="32" t="s">
        <v>311</v>
      </c>
    </row>
    <row r="135" spans="2:25" s="6" customFormat="1" x14ac:dyDescent="0.3">
      <c r="E135" s="6" t="s">
        <v>4</v>
      </c>
      <c r="J135" s="9" t="s">
        <v>2</v>
      </c>
      <c r="K135" s="44" t="s">
        <v>4</v>
      </c>
      <c r="L135" s="44" t="s">
        <v>4</v>
      </c>
      <c r="M135" s="56" t="s">
        <v>4</v>
      </c>
      <c r="N135" s="44"/>
      <c r="O135" s="9" t="s">
        <v>229</v>
      </c>
      <c r="P135" s="6" t="s">
        <v>204</v>
      </c>
      <c r="Q135" s="32" t="str">
        <f t="shared" ref="Q135:Q198" si="40">$J$6&amp;"("&amp;$J135&amp;")"&amp;" "&amp;VLOOKUP($P135,RPTCodes,2,FALSE) &amp;"; For APX ("&amp;VLOOKUP($S135,BAND_NAMES,2)&amp;") using "&amp;VLOOKUP($O135,ANTcodes,3,FALSE)</f>
        <v>DVR (UHF) Crossband/No Inband; For APX (VHF+UHF+700) using One All-Band Antenna</v>
      </c>
      <c r="R135" s="59">
        <f t="shared" ref="R135:R198" si="41">VLOOKUP(J135,Freq_Bands,2)</f>
        <v>2</v>
      </c>
      <c r="S135" s="44">
        <f t="shared" ref="S135:S198" si="42">IF(K135="X",1,0)+IF(L135="X",2,0)+IF(M135="X",4,0)+IF(N135="X",8,0)</f>
        <v>7</v>
      </c>
      <c r="T135" s="44">
        <f t="shared" ref="T135:T198" si="43">VLOOKUP(P135,RPTCodes,4,FALSE)</f>
        <v>3</v>
      </c>
      <c r="U135" s="44">
        <f t="shared" ref="U135:U198" si="44">VLOOKUP(O135,ANTcodes,2,FALSE)</f>
        <v>2</v>
      </c>
      <c r="V135" s="44">
        <f t="shared" ref="V135:V198" si="45">$U135*MULT_ANT+$T135*MULT_RPT+$S135*MULT_MRF+$R135*MULT_VRF</f>
        <v>676</v>
      </c>
      <c r="W135" s="44">
        <f t="shared" ref="W135:W198" si="46">IF($A135="X",1,0)+IF($B135="X",2,0)+IF($C135="X",3,0)+IF($D135="X",4,0)+IF($E135="X",5,0)+IF($F135="X",6,0)+IF($H135="X",10,0)</f>
        <v>5</v>
      </c>
      <c r="X135" s="6">
        <f t="shared" ref="X135:X198" si="47">COUNTA(K135:L135)+IF(RIGHT(M135&amp;N135,1)="X",1,0)</f>
        <v>3</v>
      </c>
      <c r="Y135" s="32" t="s">
        <v>300</v>
      </c>
    </row>
    <row r="136" spans="2:25" s="6" customFormat="1" x14ac:dyDescent="0.3">
      <c r="D136" s="6" t="s">
        <v>4</v>
      </c>
      <c r="F136" s="6" t="s">
        <v>4</v>
      </c>
      <c r="J136" s="9" t="s">
        <v>2</v>
      </c>
      <c r="K136" s="44" t="s">
        <v>4</v>
      </c>
      <c r="L136" s="44" t="s">
        <v>4</v>
      </c>
      <c r="M136" s="56" t="s">
        <v>4</v>
      </c>
      <c r="N136" s="44"/>
      <c r="O136" s="9" t="s">
        <v>137</v>
      </c>
      <c r="P136" s="6" t="s">
        <v>205</v>
      </c>
      <c r="Q136" s="32" t="str">
        <f t="shared" si="40"/>
        <v>DVR (UHF) Inband &amp; Crossband; For APX (VHF+UHF+700) using Unknown or User-Defined Antenna</v>
      </c>
      <c r="R136" s="59">
        <f t="shared" si="41"/>
        <v>2</v>
      </c>
      <c r="S136" s="44">
        <f t="shared" si="42"/>
        <v>7</v>
      </c>
      <c r="T136" s="44">
        <f t="shared" si="43"/>
        <v>5</v>
      </c>
      <c r="U136" s="44">
        <f t="shared" si="44"/>
        <v>0</v>
      </c>
      <c r="V136" s="44">
        <f t="shared" si="45"/>
        <v>680</v>
      </c>
      <c r="W136" s="44">
        <f t="shared" si="46"/>
        <v>10</v>
      </c>
      <c r="X136" s="6">
        <f t="shared" si="47"/>
        <v>3</v>
      </c>
      <c r="Y136" s="32" t="s">
        <v>261</v>
      </c>
    </row>
    <row r="137" spans="2:25" s="6" customFormat="1" x14ac:dyDescent="0.3">
      <c r="B137" s="6" t="s">
        <v>4</v>
      </c>
      <c r="F137" s="6" t="s">
        <v>4</v>
      </c>
      <c r="J137" s="9" t="s">
        <v>2</v>
      </c>
      <c r="K137" s="44" t="s">
        <v>4</v>
      </c>
      <c r="L137" s="44" t="s">
        <v>4</v>
      </c>
      <c r="M137" s="56" t="s">
        <v>4</v>
      </c>
      <c r="N137" s="44"/>
      <c r="O137" s="9" t="s">
        <v>24</v>
      </c>
      <c r="P137" s="6" t="s">
        <v>205</v>
      </c>
      <c r="Q137" s="32" t="str">
        <f t="shared" si="40"/>
        <v>DVR (UHF) Inband &amp; Crossband; For APX (VHF+UHF+700) using Single-Band Antenna(s)</v>
      </c>
      <c r="R137" s="59">
        <f t="shared" si="41"/>
        <v>2</v>
      </c>
      <c r="S137" s="44">
        <f t="shared" si="42"/>
        <v>7</v>
      </c>
      <c r="T137" s="44">
        <f t="shared" si="43"/>
        <v>5</v>
      </c>
      <c r="U137" s="44">
        <f t="shared" si="44"/>
        <v>1</v>
      </c>
      <c r="V137" s="44">
        <f t="shared" si="45"/>
        <v>681</v>
      </c>
      <c r="W137" s="44">
        <f t="shared" si="46"/>
        <v>8</v>
      </c>
      <c r="X137" s="6">
        <f t="shared" si="47"/>
        <v>3</v>
      </c>
      <c r="Y137" s="32" t="s">
        <v>261</v>
      </c>
    </row>
    <row r="138" spans="2:25" s="6" customFormat="1" x14ac:dyDescent="0.3">
      <c r="D138" s="6" t="s">
        <v>4</v>
      </c>
      <c r="F138" s="6" t="s">
        <v>4</v>
      </c>
      <c r="J138" s="9" t="s">
        <v>2</v>
      </c>
      <c r="K138" s="44" t="s">
        <v>4</v>
      </c>
      <c r="L138" s="44" t="s">
        <v>4</v>
      </c>
      <c r="M138" s="56" t="s">
        <v>4</v>
      </c>
      <c r="N138" s="44"/>
      <c r="O138" s="9" t="s">
        <v>229</v>
      </c>
      <c r="P138" s="6" t="s">
        <v>205</v>
      </c>
      <c r="Q138" s="32" t="str">
        <f t="shared" si="40"/>
        <v>DVR (UHF) Inband &amp; Crossband; For APX (VHF+UHF+700) using One All-Band Antenna</v>
      </c>
      <c r="R138" s="59">
        <f t="shared" si="41"/>
        <v>2</v>
      </c>
      <c r="S138" s="44">
        <f t="shared" si="42"/>
        <v>7</v>
      </c>
      <c r="T138" s="44">
        <f t="shared" si="43"/>
        <v>5</v>
      </c>
      <c r="U138" s="44">
        <f t="shared" si="44"/>
        <v>2</v>
      </c>
      <c r="V138" s="44">
        <f t="shared" si="45"/>
        <v>682</v>
      </c>
      <c r="W138" s="44">
        <f t="shared" si="46"/>
        <v>10</v>
      </c>
      <c r="X138" s="6">
        <f t="shared" si="47"/>
        <v>3</v>
      </c>
      <c r="Y138" s="214" t="s">
        <v>297</v>
      </c>
    </row>
    <row r="139" spans="2:25" s="6" customFormat="1" x14ac:dyDescent="0.3">
      <c r="B139" s="6" t="s">
        <v>4</v>
      </c>
      <c r="J139" s="9" t="s">
        <v>2</v>
      </c>
      <c r="K139" s="44"/>
      <c r="L139" s="44"/>
      <c r="M139" s="44"/>
      <c r="N139" s="56" t="s">
        <v>4</v>
      </c>
      <c r="O139" s="9" t="s">
        <v>137</v>
      </c>
      <c r="P139" s="33" t="s">
        <v>213</v>
      </c>
      <c r="Q139" s="32" t="str">
        <f t="shared" si="40"/>
        <v>DVR (UHF) Crossband; For APX (800) using Unknown or User-Defined Antenna</v>
      </c>
      <c r="R139" s="59">
        <f t="shared" si="41"/>
        <v>2</v>
      </c>
      <c r="S139" s="44">
        <f t="shared" si="42"/>
        <v>8</v>
      </c>
      <c r="T139" s="44">
        <f t="shared" si="43"/>
        <v>4</v>
      </c>
      <c r="U139" s="44">
        <f t="shared" si="44"/>
        <v>0</v>
      </c>
      <c r="V139" s="44">
        <f t="shared" si="45"/>
        <v>694</v>
      </c>
      <c r="W139" s="44">
        <f t="shared" si="46"/>
        <v>2</v>
      </c>
      <c r="X139" s="6">
        <f t="shared" si="47"/>
        <v>1</v>
      </c>
      <c r="Y139" s="32" t="s">
        <v>261</v>
      </c>
    </row>
    <row r="140" spans="2:25" s="6" customFormat="1" x14ac:dyDescent="0.3">
      <c r="B140" s="6" t="s">
        <v>4</v>
      </c>
      <c r="J140" s="9" t="s">
        <v>2</v>
      </c>
      <c r="K140" s="44"/>
      <c r="L140" s="44"/>
      <c r="M140" s="44"/>
      <c r="N140" s="56" t="s">
        <v>4</v>
      </c>
      <c r="O140" s="9" t="s">
        <v>24</v>
      </c>
      <c r="P140" s="33" t="s">
        <v>213</v>
      </c>
      <c r="Q140" s="32" t="str">
        <f t="shared" si="40"/>
        <v>DVR (UHF) Crossband; For APX (800) using Single-Band Antenna(s)</v>
      </c>
      <c r="R140" s="59">
        <f t="shared" si="41"/>
        <v>2</v>
      </c>
      <c r="S140" s="44">
        <f t="shared" si="42"/>
        <v>8</v>
      </c>
      <c r="T140" s="44">
        <f t="shared" si="43"/>
        <v>4</v>
      </c>
      <c r="U140" s="44">
        <f t="shared" si="44"/>
        <v>1</v>
      </c>
      <c r="V140" s="44">
        <f t="shared" si="45"/>
        <v>695</v>
      </c>
      <c r="W140" s="44">
        <f t="shared" si="46"/>
        <v>2</v>
      </c>
      <c r="X140" s="6">
        <f t="shared" si="47"/>
        <v>1</v>
      </c>
      <c r="Y140" s="32" t="s">
        <v>261</v>
      </c>
    </row>
    <row r="141" spans="2:25" s="6" customFormat="1" x14ac:dyDescent="0.3">
      <c r="B141" s="6" t="s">
        <v>4</v>
      </c>
      <c r="J141" s="9" t="s">
        <v>2</v>
      </c>
      <c r="K141" s="44"/>
      <c r="L141" s="44"/>
      <c r="M141" s="44"/>
      <c r="N141" s="56" t="s">
        <v>4</v>
      </c>
      <c r="O141" s="9" t="s">
        <v>229</v>
      </c>
      <c r="P141" s="33" t="s">
        <v>213</v>
      </c>
      <c r="Q141" s="32" t="str">
        <f t="shared" si="40"/>
        <v>DVR (UHF) Crossband; For APX (800) using One All-Band Antenna</v>
      </c>
      <c r="R141" s="59">
        <f t="shared" si="41"/>
        <v>2</v>
      </c>
      <c r="S141" s="44">
        <f t="shared" si="42"/>
        <v>8</v>
      </c>
      <c r="T141" s="44">
        <f t="shared" si="43"/>
        <v>4</v>
      </c>
      <c r="U141" s="44">
        <f t="shared" si="44"/>
        <v>2</v>
      </c>
      <c r="V141" s="44">
        <f t="shared" si="45"/>
        <v>696</v>
      </c>
      <c r="W141" s="44">
        <f t="shared" si="46"/>
        <v>2</v>
      </c>
      <c r="X141" s="6">
        <f t="shared" si="47"/>
        <v>1</v>
      </c>
      <c r="Y141" s="32" t="s">
        <v>261</v>
      </c>
    </row>
    <row r="142" spans="2:25" s="6" customFormat="1" x14ac:dyDescent="0.3">
      <c r="D142" s="6" t="s">
        <v>4</v>
      </c>
      <c r="J142" s="9" t="s">
        <v>2</v>
      </c>
      <c r="K142" s="44" t="s">
        <v>4</v>
      </c>
      <c r="L142" s="44"/>
      <c r="M142" s="44"/>
      <c r="N142" s="56" t="s">
        <v>4</v>
      </c>
      <c r="O142" s="9" t="s">
        <v>137</v>
      </c>
      <c r="P142" s="33" t="s">
        <v>213</v>
      </c>
      <c r="Q142" s="32" t="str">
        <f t="shared" si="40"/>
        <v>DVR (UHF) Crossband; For APX (VHF+800) using Unknown or User-Defined Antenna</v>
      </c>
      <c r="R142" s="59">
        <f t="shared" si="41"/>
        <v>2</v>
      </c>
      <c r="S142" s="44">
        <f t="shared" si="42"/>
        <v>9</v>
      </c>
      <c r="T142" s="44">
        <f t="shared" si="43"/>
        <v>4</v>
      </c>
      <c r="U142" s="44">
        <f t="shared" si="44"/>
        <v>0</v>
      </c>
      <c r="V142" s="44">
        <f t="shared" si="45"/>
        <v>711</v>
      </c>
      <c r="W142" s="44">
        <f t="shared" si="46"/>
        <v>4</v>
      </c>
      <c r="X142" s="6">
        <f t="shared" si="47"/>
        <v>2</v>
      </c>
      <c r="Y142" s="32" t="s">
        <v>261</v>
      </c>
    </row>
    <row r="143" spans="2:25" s="6" customFormat="1" x14ac:dyDescent="0.3">
      <c r="B143" s="6" t="s">
        <v>4</v>
      </c>
      <c r="J143" s="9" t="s">
        <v>2</v>
      </c>
      <c r="K143" s="44" t="s">
        <v>4</v>
      </c>
      <c r="L143" s="44"/>
      <c r="M143" s="44"/>
      <c r="N143" s="56" t="s">
        <v>4</v>
      </c>
      <c r="O143" s="9" t="s">
        <v>24</v>
      </c>
      <c r="P143" s="33" t="s">
        <v>213</v>
      </c>
      <c r="Q143" s="32" t="str">
        <f t="shared" si="40"/>
        <v>DVR (UHF) Crossband; For APX (VHF+800) using Single-Band Antenna(s)</v>
      </c>
      <c r="R143" s="59">
        <f t="shared" si="41"/>
        <v>2</v>
      </c>
      <c r="S143" s="44">
        <f t="shared" si="42"/>
        <v>9</v>
      </c>
      <c r="T143" s="44">
        <f t="shared" si="43"/>
        <v>4</v>
      </c>
      <c r="U143" s="44">
        <f t="shared" si="44"/>
        <v>1</v>
      </c>
      <c r="V143" s="44">
        <f t="shared" si="45"/>
        <v>712</v>
      </c>
      <c r="W143" s="44">
        <f t="shared" si="46"/>
        <v>2</v>
      </c>
      <c r="X143" s="6">
        <f t="shared" si="47"/>
        <v>2</v>
      </c>
      <c r="Y143" s="32" t="s">
        <v>261</v>
      </c>
    </row>
    <row r="144" spans="2:25" s="6" customFormat="1" x14ac:dyDescent="0.3">
      <c r="D144" s="6" t="s">
        <v>4</v>
      </c>
      <c r="J144" s="9" t="s">
        <v>2</v>
      </c>
      <c r="K144" s="44" t="s">
        <v>4</v>
      </c>
      <c r="L144" s="44"/>
      <c r="M144" s="44"/>
      <c r="N144" s="56" t="s">
        <v>4</v>
      </c>
      <c r="O144" s="9" t="s">
        <v>229</v>
      </c>
      <c r="P144" s="33" t="s">
        <v>213</v>
      </c>
      <c r="Q144" s="32" t="str">
        <f t="shared" si="40"/>
        <v>DVR (UHF) Crossband; For APX (VHF+800) using One All-Band Antenna</v>
      </c>
      <c r="R144" s="59">
        <f t="shared" si="41"/>
        <v>2</v>
      </c>
      <c r="S144" s="44">
        <f t="shared" si="42"/>
        <v>9</v>
      </c>
      <c r="T144" s="44">
        <f t="shared" si="43"/>
        <v>4</v>
      </c>
      <c r="U144" s="44">
        <f t="shared" si="44"/>
        <v>2</v>
      </c>
      <c r="V144" s="44">
        <f t="shared" si="45"/>
        <v>713</v>
      </c>
      <c r="W144" s="44">
        <f t="shared" si="46"/>
        <v>4</v>
      </c>
      <c r="X144" s="6">
        <f t="shared" si="47"/>
        <v>2</v>
      </c>
      <c r="Y144" s="32" t="s">
        <v>287</v>
      </c>
    </row>
    <row r="145" spans="2:25" s="6" customFormat="1" x14ac:dyDescent="0.3">
      <c r="F145" s="6" t="s">
        <v>4</v>
      </c>
      <c r="J145" s="9" t="s">
        <v>2</v>
      </c>
      <c r="K145" s="44"/>
      <c r="L145" s="44" t="s">
        <v>4</v>
      </c>
      <c r="M145" s="44"/>
      <c r="N145" s="56" t="s">
        <v>4</v>
      </c>
      <c r="O145" s="9" t="s">
        <v>137</v>
      </c>
      <c r="P145" s="6" t="s">
        <v>203</v>
      </c>
      <c r="Q145" s="32" t="str">
        <f t="shared" si="40"/>
        <v>DVR (UHF) Inband/No Crossband; For APX (UHF+800) using Unknown or User-Defined Antenna</v>
      </c>
      <c r="R145" s="59">
        <f t="shared" si="41"/>
        <v>2</v>
      </c>
      <c r="S145" s="44">
        <f t="shared" si="42"/>
        <v>10</v>
      </c>
      <c r="T145" s="44">
        <f t="shared" si="43"/>
        <v>1</v>
      </c>
      <c r="U145" s="44">
        <f t="shared" si="44"/>
        <v>0</v>
      </c>
      <c r="V145" s="44">
        <f t="shared" si="45"/>
        <v>719</v>
      </c>
      <c r="W145" s="44">
        <f t="shared" si="46"/>
        <v>6</v>
      </c>
      <c r="X145" s="6">
        <f t="shared" si="47"/>
        <v>2</v>
      </c>
      <c r="Y145" s="32" t="s">
        <v>261</v>
      </c>
    </row>
    <row r="146" spans="2:25" s="6" customFormat="1" x14ac:dyDescent="0.3">
      <c r="B146" s="6" t="s">
        <v>4</v>
      </c>
      <c r="F146" s="6" t="s">
        <v>4</v>
      </c>
      <c r="J146" s="9" t="s">
        <v>2</v>
      </c>
      <c r="K146" s="44"/>
      <c r="L146" s="44" t="s">
        <v>4</v>
      </c>
      <c r="M146" s="44"/>
      <c r="N146" s="56" t="s">
        <v>4</v>
      </c>
      <c r="O146" s="9" t="s">
        <v>24</v>
      </c>
      <c r="P146" s="6" t="s">
        <v>203</v>
      </c>
      <c r="Q146" s="32" t="str">
        <f t="shared" si="40"/>
        <v>DVR (UHF) Inband/No Crossband; For APX (UHF+800) using Single-Band Antenna(s)</v>
      </c>
      <c r="R146" s="59">
        <f t="shared" si="41"/>
        <v>2</v>
      </c>
      <c r="S146" s="44">
        <f t="shared" si="42"/>
        <v>10</v>
      </c>
      <c r="T146" s="44">
        <f t="shared" si="43"/>
        <v>1</v>
      </c>
      <c r="U146" s="44">
        <f t="shared" si="44"/>
        <v>1</v>
      </c>
      <c r="V146" s="44">
        <f t="shared" si="45"/>
        <v>720</v>
      </c>
      <c r="W146" s="44">
        <f t="shared" si="46"/>
        <v>8</v>
      </c>
      <c r="X146" s="6">
        <f t="shared" si="47"/>
        <v>2</v>
      </c>
      <c r="Y146" s="32" t="s">
        <v>261</v>
      </c>
    </row>
    <row r="147" spans="2:25" s="6" customFormat="1" x14ac:dyDescent="0.3">
      <c r="F147" s="6" t="s">
        <v>4</v>
      </c>
      <c r="J147" s="9" t="s">
        <v>2</v>
      </c>
      <c r="K147" s="44"/>
      <c r="L147" s="44" t="s">
        <v>4</v>
      </c>
      <c r="M147" s="44"/>
      <c r="N147" s="56" t="s">
        <v>4</v>
      </c>
      <c r="O147" s="9" t="s">
        <v>229</v>
      </c>
      <c r="P147" s="6" t="s">
        <v>203</v>
      </c>
      <c r="Q147" s="32" t="str">
        <f t="shared" si="40"/>
        <v>DVR (UHF) Inband/No Crossband; For APX (UHF+800) using One All-Band Antenna</v>
      </c>
      <c r="R147" s="59">
        <f t="shared" si="41"/>
        <v>2</v>
      </c>
      <c r="S147" s="44">
        <f t="shared" si="42"/>
        <v>10</v>
      </c>
      <c r="T147" s="44">
        <f t="shared" si="43"/>
        <v>1</v>
      </c>
      <c r="U147" s="44">
        <f t="shared" si="44"/>
        <v>2</v>
      </c>
      <c r="V147" s="44">
        <f t="shared" si="45"/>
        <v>721</v>
      </c>
      <c r="W147" s="44">
        <f t="shared" si="46"/>
        <v>6</v>
      </c>
      <c r="X147" s="6">
        <f t="shared" si="47"/>
        <v>2</v>
      </c>
      <c r="Y147" s="32" t="s">
        <v>261</v>
      </c>
    </row>
    <row r="148" spans="2:25" s="6" customFormat="1" x14ac:dyDescent="0.3">
      <c r="C148" s="6" t="s">
        <v>4</v>
      </c>
      <c r="J148" s="9" t="s">
        <v>2</v>
      </c>
      <c r="K148" s="44"/>
      <c r="L148" s="44" t="s">
        <v>4</v>
      </c>
      <c r="M148" s="44"/>
      <c r="N148" s="56" t="s">
        <v>4</v>
      </c>
      <c r="O148" s="9" t="s">
        <v>137</v>
      </c>
      <c r="P148" s="6" t="s">
        <v>204</v>
      </c>
      <c r="Q148" s="32" t="str">
        <f t="shared" si="40"/>
        <v>DVR (UHF) Crossband/No Inband; For APX (UHF+800) using Unknown or User-Defined Antenna</v>
      </c>
      <c r="R148" s="59">
        <f t="shared" si="41"/>
        <v>2</v>
      </c>
      <c r="S148" s="44">
        <f t="shared" si="42"/>
        <v>10</v>
      </c>
      <c r="T148" s="44">
        <f t="shared" si="43"/>
        <v>3</v>
      </c>
      <c r="U148" s="44">
        <f t="shared" si="44"/>
        <v>0</v>
      </c>
      <c r="V148" s="44">
        <f t="shared" si="45"/>
        <v>725</v>
      </c>
      <c r="W148" s="44">
        <f t="shared" si="46"/>
        <v>3</v>
      </c>
      <c r="X148" s="6">
        <f t="shared" si="47"/>
        <v>2</v>
      </c>
      <c r="Y148" s="32" t="s">
        <v>261</v>
      </c>
    </row>
    <row r="149" spans="2:25" s="6" customFormat="1" x14ac:dyDescent="0.3">
      <c r="B149" s="6" t="s">
        <v>4</v>
      </c>
      <c r="H149" s="6" t="s">
        <v>4</v>
      </c>
      <c r="J149" s="9" t="s">
        <v>2</v>
      </c>
      <c r="K149" s="44"/>
      <c r="L149" s="44" t="s">
        <v>4</v>
      </c>
      <c r="M149" s="44"/>
      <c r="N149" s="56" t="s">
        <v>4</v>
      </c>
      <c r="O149" s="9" t="s">
        <v>24</v>
      </c>
      <c r="P149" s="6" t="s">
        <v>204</v>
      </c>
      <c r="Q149" s="32" t="str">
        <f t="shared" si="40"/>
        <v>DVR (UHF) Crossband/No Inband; For APX (UHF+800) using Single-Band Antenna(s)</v>
      </c>
      <c r="R149" s="59">
        <f t="shared" si="41"/>
        <v>2</v>
      </c>
      <c r="S149" s="44">
        <f t="shared" si="42"/>
        <v>10</v>
      </c>
      <c r="T149" s="44">
        <f t="shared" si="43"/>
        <v>3</v>
      </c>
      <c r="U149" s="44">
        <f t="shared" si="44"/>
        <v>1</v>
      </c>
      <c r="V149" s="44">
        <f t="shared" si="45"/>
        <v>726</v>
      </c>
      <c r="W149" s="44">
        <f t="shared" si="46"/>
        <v>12</v>
      </c>
      <c r="X149" s="6">
        <f t="shared" si="47"/>
        <v>2</v>
      </c>
      <c r="Y149" s="32" t="s">
        <v>299</v>
      </c>
    </row>
    <row r="150" spans="2:25" s="6" customFormat="1" x14ac:dyDescent="0.3">
      <c r="C150" s="6" t="s">
        <v>4</v>
      </c>
      <c r="J150" s="9" t="s">
        <v>2</v>
      </c>
      <c r="K150" s="44"/>
      <c r="L150" s="44" t="s">
        <v>4</v>
      </c>
      <c r="M150" s="44"/>
      <c r="N150" s="56" t="s">
        <v>4</v>
      </c>
      <c r="O150" s="9" t="s">
        <v>229</v>
      </c>
      <c r="P150" s="6" t="s">
        <v>204</v>
      </c>
      <c r="Q150" s="32" t="str">
        <f t="shared" si="40"/>
        <v>DVR (UHF) Crossband/No Inband; For APX (UHF+800) using One All-Band Antenna</v>
      </c>
      <c r="R150" s="59">
        <f t="shared" si="41"/>
        <v>2</v>
      </c>
      <c r="S150" s="44">
        <f t="shared" si="42"/>
        <v>10</v>
      </c>
      <c r="T150" s="44">
        <f t="shared" si="43"/>
        <v>3</v>
      </c>
      <c r="U150" s="44">
        <f t="shared" si="44"/>
        <v>2</v>
      </c>
      <c r="V150" s="44">
        <f t="shared" si="45"/>
        <v>727</v>
      </c>
      <c r="W150" s="44">
        <f t="shared" si="46"/>
        <v>3</v>
      </c>
      <c r="X150" s="6">
        <f t="shared" si="47"/>
        <v>2</v>
      </c>
      <c r="Y150" s="32" t="s">
        <v>277</v>
      </c>
    </row>
    <row r="151" spans="2:25" s="6" customFormat="1" x14ac:dyDescent="0.3">
      <c r="D151" s="6" t="s">
        <v>4</v>
      </c>
      <c r="F151" s="6" t="s">
        <v>4</v>
      </c>
      <c r="J151" s="9" t="s">
        <v>2</v>
      </c>
      <c r="K151" s="44"/>
      <c r="L151" s="44" t="s">
        <v>4</v>
      </c>
      <c r="M151" s="44"/>
      <c r="N151" s="56" t="s">
        <v>4</v>
      </c>
      <c r="O151" s="9" t="s">
        <v>137</v>
      </c>
      <c r="P151" s="6" t="s">
        <v>205</v>
      </c>
      <c r="Q151" s="32" t="str">
        <f t="shared" si="40"/>
        <v>DVR (UHF) Inband &amp; Crossband; For APX (UHF+800) using Unknown or User-Defined Antenna</v>
      </c>
      <c r="R151" s="59">
        <f t="shared" si="41"/>
        <v>2</v>
      </c>
      <c r="S151" s="44">
        <f t="shared" si="42"/>
        <v>10</v>
      </c>
      <c r="T151" s="44">
        <f t="shared" si="43"/>
        <v>5</v>
      </c>
      <c r="U151" s="44">
        <f t="shared" si="44"/>
        <v>0</v>
      </c>
      <c r="V151" s="44">
        <f t="shared" si="45"/>
        <v>731</v>
      </c>
      <c r="W151" s="44">
        <f t="shared" si="46"/>
        <v>10</v>
      </c>
      <c r="X151" s="6">
        <f t="shared" si="47"/>
        <v>2</v>
      </c>
      <c r="Y151" s="32" t="s">
        <v>261</v>
      </c>
    </row>
    <row r="152" spans="2:25" s="6" customFormat="1" x14ac:dyDescent="0.3">
      <c r="B152" s="6" t="s">
        <v>4</v>
      </c>
      <c r="F152" s="6" t="s">
        <v>4</v>
      </c>
      <c r="J152" s="9" t="s">
        <v>2</v>
      </c>
      <c r="K152" s="44"/>
      <c r="L152" s="44" t="s">
        <v>4</v>
      </c>
      <c r="M152" s="44"/>
      <c r="N152" s="56" t="s">
        <v>4</v>
      </c>
      <c r="O152" s="9" t="s">
        <v>24</v>
      </c>
      <c r="P152" s="6" t="s">
        <v>205</v>
      </c>
      <c r="Q152" s="32" t="str">
        <f t="shared" si="40"/>
        <v>DVR (UHF) Inband &amp; Crossband; For APX (UHF+800) using Single-Band Antenna(s)</v>
      </c>
      <c r="R152" s="59">
        <f t="shared" si="41"/>
        <v>2</v>
      </c>
      <c r="S152" s="44">
        <f t="shared" si="42"/>
        <v>10</v>
      </c>
      <c r="T152" s="44">
        <f t="shared" si="43"/>
        <v>5</v>
      </c>
      <c r="U152" s="44">
        <f t="shared" si="44"/>
        <v>1</v>
      </c>
      <c r="V152" s="44">
        <f t="shared" si="45"/>
        <v>732</v>
      </c>
      <c r="W152" s="44">
        <f t="shared" si="46"/>
        <v>8</v>
      </c>
      <c r="X152" s="6">
        <f t="shared" si="47"/>
        <v>2</v>
      </c>
      <c r="Y152" s="32" t="s">
        <v>261</v>
      </c>
    </row>
    <row r="153" spans="2:25" s="6" customFormat="1" x14ac:dyDescent="0.3">
      <c r="D153" s="6" t="s">
        <v>4</v>
      </c>
      <c r="F153" s="6" t="s">
        <v>4</v>
      </c>
      <c r="J153" s="9" t="s">
        <v>2</v>
      </c>
      <c r="K153" s="44"/>
      <c r="L153" s="44" t="s">
        <v>4</v>
      </c>
      <c r="M153" s="44"/>
      <c r="N153" s="56" t="s">
        <v>4</v>
      </c>
      <c r="O153" s="9" t="s">
        <v>229</v>
      </c>
      <c r="P153" s="6" t="s">
        <v>205</v>
      </c>
      <c r="Q153" s="32" t="str">
        <f t="shared" si="40"/>
        <v>DVR (UHF) Inband &amp; Crossband; For APX (UHF+800) using One All-Band Antenna</v>
      </c>
      <c r="R153" s="59">
        <f t="shared" si="41"/>
        <v>2</v>
      </c>
      <c r="S153" s="44">
        <f t="shared" si="42"/>
        <v>10</v>
      </c>
      <c r="T153" s="44">
        <f t="shared" si="43"/>
        <v>5</v>
      </c>
      <c r="U153" s="44">
        <f t="shared" si="44"/>
        <v>2</v>
      </c>
      <c r="V153" s="44">
        <f t="shared" si="45"/>
        <v>733</v>
      </c>
      <c r="W153" s="44">
        <f t="shared" si="46"/>
        <v>10</v>
      </c>
      <c r="X153" s="6">
        <f t="shared" si="47"/>
        <v>2</v>
      </c>
      <c r="Y153" s="32" t="s">
        <v>293</v>
      </c>
    </row>
    <row r="154" spans="2:25" s="6" customFormat="1" x14ac:dyDescent="0.3">
      <c r="F154" s="6" t="s">
        <v>4</v>
      </c>
      <c r="J154" s="9" t="s">
        <v>2</v>
      </c>
      <c r="K154" s="44" t="s">
        <v>4</v>
      </c>
      <c r="L154" s="44" t="s">
        <v>4</v>
      </c>
      <c r="M154" s="44"/>
      <c r="N154" s="56" t="s">
        <v>4</v>
      </c>
      <c r="O154" s="9" t="s">
        <v>137</v>
      </c>
      <c r="P154" s="6" t="s">
        <v>203</v>
      </c>
      <c r="Q154" s="32" t="str">
        <f t="shared" si="40"/>
        <v>DVR (UHF) Inband/No Crossband; For APX (VHF+UHF+800) using Unknown or User-Defined Antenna</v>
      </c>
      <c r="R154" s="59">
        <f t="shared" si="41"/>
        <v>2</v>
      </c>
      <c r="S154" s="44">
        <f t="shared" si="42"/>
        <v>11</v>
      </c>
      <c r="T154" s="44">
        <f t="shared" si="43"/>
        <v>1</v>
      </c>
      <c r="U154" s="44">
        <f t="shared" si="44"/>
        <v>0</v>
      </c>
      <c r="V154" s="44">
        <f t="shared" si="45"/>
        <v>736</v>
      </c>
      <c r="W154" s="44">
        <f t="shared" si="46"/>
        <v>6</v>
      </c>
      <c r="X154" s="6">
        <f t="shared" si="47"/>
        <v>3</v>
      </c>
      <c r="Y154" s="32" t="s">
        <v>261</v>
      </c>
    </row>
    <row r="155" spans="2:25" s="6" customFormat="1" x14ac:dyDescent="0.3">
      <c r="B155" s="6" t="s">
        <v>4</v>
      </c>
      <c r="F155" s="6" t="s">
        <v>4</v>
      </c>
      <c r="J155" s="9" t="s">
        <v>2</v>
      </c>
      <c r="K155" s="44" t="s">
        <v>4</v>
      </c>
      <c r="L155" s="44" t="s">
        <v>4</v>
      </c>
      <c r="M155" s="44"/>
      <c r="N155" s="56" t="s">
        <v>4</v>
      </c>
      <c r="O155" s="9" t="s">
        <v>24</v>
      </c>
      <c r="P155" s="6" t="s">
        <v>203</v>
      </c>
      <c r="Q155" s="32" t="str">
        <f t="shared" si="40"/>
        <v>DVR (UHF) Inband/No Crossband; For APX (VHF+UHF+800) using Single-Band Antenna(s)</v>
      </c>
      <c r="R155" s="59">
        <f t="shared" si="41"/>
        <v>2</v>
      </c>
      <c r="S155" s="44">
        <f t="shared" si="42"/>
        <v>11</v>
      </c>
      <c r="T155" s="44">
        <f t="shared" si="43"/>
        <v>1</v>
      </c>
      <c r="U155" s="44">
        <f t="shared" si="44"/>
        <v>1</v>
      </c>
      <c r="V155" s="44">
        <f t="shared" si="45"/>
        <v>737</v>
      </c>
      <c r="W155" s="44">
        <f t="shared" si="46"/>
        <v>8</v>
      </c>
      <c r="X155" s="6">
        <f t="shared" si="47"/>
        <v>3</v>
      </c>
      <c r="Y155" s="32" t="s">
        <v>261</v>
      </c>
    </row>
    <row r="156" spans="2:25" s="6" customFormat="1" x14ac:dyDescent="0.3">
      <c r="F156" s="6" t="s">
        <v>4</v>
      </c>
      <c r="J156" s="9" t="s">
        <v>2</v>
      </c>
      <c r="K156" s="44" t="s">
        <v>4</v>
      </c>
      <c r="L156" s="44" t="s">
        <v>4</v>
      </c>
      <c r="M156" s="44"/>
      <c r="N156" s="56" t="s">
        <v>4</v>
      </c>
      <c r="O156" s="9" t="s">
        <v>229</v>
      </c>
      <c r="P156" s="6" t="s">
        <v>203</v>
      </c>
      <c r="Q156" s="32" t="str">
        <f t="shared" si="40"/>
        <v>DVR (UHF) Inband/No Crossband; For APX (VHF+UHF+800) using One All-Band Antenna</v>
      </c>
      <c r="R156" s="59">
        <f t="shared" si="41"/>
        <v>2</v>
      </c>
      <c r="S156" s="44">
        <f t="shared" si="42"/>
        <v>11</v>
      </c>
      <c r="T156" s="44">
        <f t="shared" si="43"/>
        <v>1</v>
      </c>
      <c r="U156" s="44">
        <f t="shared" si="44"/>
        <v>2</v>
      </c>
      <c r="V156" s="44">
        <f t="shared" si="45"/>
        <v>738</v>
      </c>
      <c r="W156" s="44">
        <f t="shared" si="46"/>
        <v>6</v>
      </c>
      <c r="X156" s="6">
        <f t="shared" si="47"/>
        <v>3</v>
      </c>
      <c r="Y156" s="32" t="s">
        <v>261</v>
      </c>
    </row>
    <row r="157" spans="2:25" s="6" customFormat="1" x14ac:dyDescent="0.3">
      <c r="E157" s="6" t="s">
        <v>4</v>
      </c>
      <c r="J157" s="9" t="s">
        <v>2</v>
      </c>
      <c r="K157" s="44" t="s">
        <v>4</v>
      </c>
      <c r="L157" s="44" t="s">
        <v>4</v>
      </c>
      <c r="M157" s="44"/>
      <c r="N157" s="56" t="s">
        <v>4</v>
      </c>
      <c r="O157" s="9" t="s">
        <v>137</v>
      </c>
      <c r="P157" s="6" t="s">
        <v>204</v>
      </c>
      <c r="Q157" s="32" t="str">
        <f t="shared" si="40"/>
        <v>DVR (UHF) Crossband/No Inband; For APX (VHF+UHF+800) using Unknown or User-Defined Antenna</v>
      </c>
      <c r="R157" s="59">
        <f t="shared" si="41"/>
        <v>2</v>
      </c>
      <c r="S157" s="44">
        <f t="shared" si="42"/>
        <v>11</v>
      </c>
      <c r="T157" s="44">
        <f t="shared" si="43"/>
        <v>3</v>
      </c>
      <c r="U157" s="44">
        <f t="shared" si="44"/>
        <v>0</v>
      </c>
      <c r="V157" s="44">
        <f t="shared" si="45"/>
        <v>742</v>
      </c>
      <c r="W157" s="44">
        <f t="shared" si="46"/>
        <v>5</v>
      </c>
      <c r="X157" s="6">
        <f t="shared" si="47"/>
        <v>3</v>
      </c>
      <c r="Y157" s="32" t="s">
        <v>261</v>
      </c>
    </row>
    <row r="158" spans="2:25" s="6" customFormat="1" x14ac:dyDescent="0.3">
      <c r="B158" s="6" t="s">
        <v>4</v>
      </c>
      <c r="H158" s="6" t="s">
        <v>4</v>
      </c>
      <c r="J158" s="9" t="s">
        <v>2</v>
      </c>
      <c r="K158" s="44" t="s">
        <v>4</v>
      </c>
      <c r="L158" s="44" t="s">
        <v>4</v>
      </c>
      <c r="M158" s="44"/>
      <c r="N158" s="56" t="s">
        <v>4</v>
      </c>
      <c r="O158" s="9" t="s">
        <v>24</v>
      </c>
      <c r="P158" s="6" t="s">
        <v>204</v>
      </c>
      <c r="Q158" s="32" t="str">
        <f t="shared" si="40"/>
        <v>DVR (UHF) Crossband/No Inband; For APX (VHF+UHF+800) using Single-Band Antenna(s)</v>
      </c>
      <c r="R158" s="59">
        <f t="shared" si="41"/>
        <v>2</v>
      </c>
      <c r="S158" s="44">
        <f t="shared" si="42"/>
        <v>11</v>
      </c>
      <c r="T158" s="44">
        <f t="shared" si="43"/>
        <v>3</v>
      </c>
      <c r="U158" s="44">
        <f t="shared" si="44"/>
        <v>1</v>
      </c>
      <c r="V158" s="44">
        <f t="shared" si="45"/>
        <v>743</v>
      </c>
      <c r="W158" s="44">
        <f t="shared" si="46"/>
        <v>12</v>
      </c>
      <c r="X158" s="6">
        <f t="shared" si="47"/>
        <v>3</v>
      </c>
      <c r="Y158" s="32" t="s">
        <v>311</v>
      </c>
    </row>
    <row r="159" spans="2:25" s="6" customFormat="1" x14ac:dyDescent="0.3">
      <c r="E159" s="6" t="s">
        <v>4</v>
      </c>
      <c r="J159" s="9" t="s">
        <v>2</v>
      </c>
      <c r="K159" s="44" t="s">
        <v>4</v>
      </c>
      <c r="L159" s="44" t="s">
        <v>4</v>
      </c>
      <c r="M159" s="44"/>
      <c r="N159" s="56" t="s">
        <v>4</v>
      </c>
      <c r="O159" s="9" t="s">
        <v>229</v>
      </c>
      <c r="P159" s="6" t="s">
        <v>204</v>
      </c>
      <c r="Q159" s="32" t="str">
        <f t="shared" si="40"/>
        <v>DVR (UHF) Crossband/No Inband; For APX (VHF+UHF+800) using One All-Band Antenna</v>
      </c>
      <c r="R159" s="59">
        <f t="shared" si="41"/>
        <v>2</v>
      </c>
      <c r="S159" s="44">
        <f t="shared" si="42"/>
        <v>11</v>
      </c>
      <c r="T159" s="44">
        <f t="shared" si="43"/>
        <v>3</v>
      </c>
      <c r="U159" s="44">
        <f t="shared" si="44"/>
        <v>2</v>
      </c>
      <c r="V159" s="44">
        <f t="shared" si="45"/>
        <v>744</v>
      </c>
      <c r="W159" s="44">
        <f t="shared" si="46"/>
        <v>5</v>
      </c>
      <c r="X159" s="6">
        <f t="shared" si="47"/>
        <v>3</v>
      </c>
      <c r="Y159" s="32" t="s">
        <v>300</v>
      </c>
    </row>
    <row r="160" spans="2:25" s="6" customFormat="1" x14ac:dyDescent="0.3">
      <c r="D160" s="6" t="s">
        <v>4</v>
      </c>
      <c r="F160" s="6" t="s">
        <v>4</v>
      </c>
      <c r="J160" s="9" t="s">
        <v>2</v>
      </c>
      <c r="K160" s="44" t="s">
        <v>4</v>
      </c>
      <c r="L160" s="44" t="s">
        <v>4</v>
      </c>
      <c r="M160" s="44"/>
      <c r="N160" s="56" t="s">
        <v>4</v>
      </c>
      <c r="O160" s="9" t="s">
        <v>137</v>
      </c>
      <c r="P160" s="6" t="s">
        <v>205</v>
      </c>
      <c r="Q160" s="32" t="str">
        <f t="shared" si="40"/>
        <v>DVR (UHF) Inband &amp; Crossband; For APX (VHF+UHF+800) using Unknown or User-Defined Antenna</v>
      </c>
      <c r="R160" s="59">
        <f t="shared" si="41"/>
        <v>2</v>
      </c>
      <c r="S160" s="44">
        <f t="shared" si="42"/>
        <v>11</v>
      </c>
      <c r="T160" s="44">
        <f t="shared" si="43"/>
        <v>5</v>
      </c>
      <c r="U160" s="44">
        <f t="shared" si="44"/>
        <v>0</v>
      </c>
      <c r="V160" s="44">
        <f t="shared" si="45"/>
        <v>748</v>
      </c>
      <c r="W160" s="44">
        <f t="shared" si="46"/>
        <v>10</v>
      </c>
      <c r="X160" s="6">
        <f t="shared" si="47"/>
        <v>3</v>
      </c>
      <c r="Y160" s="32" t="s">
        <v>261</v>
      </c>
    </row>
    <row r="161" spans="2:25" s="6" customFormat="1" x14ac:dyDescent="0.3">
      <c r="B161" s="6" t="s">
        <v>4</v>
      </c>
      <c r="F161" s="6" t="s">
        <v>4</v>
      </c>
      <c r="J161" s="9" t="s">
        <v>2</v>
      </c>
      <c r="K161" s="44" t="s">
        <v>4</v>
      </c>
      <c r="L161" s="44" t="s">
        <v>4</v>
      </c>
      <c r="M161" s="44"/>
      <c r="N161" s="56" t="s">
        <v>4</v>
      </c>
      <c r="O161" s="9" t="s">
        <v>24</v>
      </c>
      <c r="P161" s="6" t="s">
        <v>205</v>
      </c>
      <c r="Q161" s="32" t="str">
        <f t="shared" si="40"/>
        <v>DVR (UHF) Inband &amp; Crossband; For APX (VHF+UHF+800) using Single-Band Antenna(s)</v>
      </c>
      <c r="R161" s="59">
        <f t="shared" si="41"/>
        <v>2</v>
      </c>
      <c r="S161" s="44">
        <f t="shared" si="42"/>
        <v>11</v>
      </c>
      <c r="T161" s="44">
        <f t="shared" si="43"/>
        <v>5</v>
      </c>
      <c r="U161" s="44">
        <f t="shared" si="44"/>
        <v>1</v>
      </c>
      <c r="V161" s="44">
        <f t="shared" si="45"/>
        <v>749</v>
      </c>
      <c r="W161" s="44">
        <f t="shared" si="46"/>
        <v>8</v>
      </c>
      <c r="X161" s="6">
        <f t="shared" si="47"/>
        <v>3</v>
      </c>
      <c r="Y161" s="32" t="s">
        <v>261</v>
      </c>
    </row>
    <row r="162" spans="2:25" s="6" customFormat="1" x14ac:dyDescent="0.3">
      <c r="D162" s="6" t="s">
        <v>4</v>
      </c>
      <c r="F162" s="6" t="s">
        <v>4</v>
      </c>
      <c r="J162" s="9" t="s">
        <v>2</v>
      </c>
      <c r="K162" s="44" t="s">
        <v>4</v>
      </c>
      <c r="L162" s="44" t="s">
        <v>4</v>
      </c>
      <c r="M162" s="44"/>
      <c r="N162" s="56" t="s">
        <v>4</v>
      </c>
      <c r="O162" s="9" t="s">
        <v>229</v>
      </c>
      <c r="P162" s="6" t="s">
        <v>205</v>
      </c>
      <c r="Q162" s="32" t="str">
        <f t="shared" si="40"/>
        <v>DVR (UHF) Inband &amp; Crossband; For APX (VHF+UHF+800) using One All-Band Antenna</v>
      </c>
      <c r="R162" s="59">
        <f t="shared" si="41"/>
        <v>2</v>
      </c>
      <c r="S162" s="44">
        <f t="shared" si="42"/>
        <v>11</v>
      </c>
      <c r="T162" s="44">
        <f t="shared" si="43"/>
        <v>5</v>
      </c>
      <c r="U162" s="44">
        <f t="shared" si="44"/>
        <v>2</v>
      </c>
      <c r="V162" s="44">
        <f t="shared" si="45"/>
        <v>750</v>
      </c>
      <c r="W162" s="44">
        <f t="shared" si="46"/>
        <v>10</v>
      </c>
      <c r="X162" s="6">
        <f t="shared" si="47"/>
        <v>3</v>
      </c>
      <c r="Y162" s="32" t="s">
        <v>297</v>
      </c>
    </row>
    <row r="163" spans="2:25" s="6" customFormat="1" x14ac:dyDescent="0.3">
      <c r="B163" s="6" t="s">
        <v>4</v>
      </c>
      <c r="J163" s="9" t="s">
        <v>2</v>
      </c>
      <c r="K163" s="44"/>
      <c r="L163" s="44"/>
      <c r="M163" s="56" t="s">
        <v>4</v>
      </c>
      <c r="N163" s="56" t="s">
        <v>4</v>
      </c>
      <c r="O163" s="9" t="s">
        <v>137</v>
      </c>
      <c r="P163" s="33" t="s">
        <v>213</v>
      </c>
      <c r="Q163" s="32" t="str">
        <f t="shared" si="40"/>
        <v>DVR (UHF) Crossband; For APX (700+800) using Unknown or User-Defined Antenna</v>
      </c>
      <c r="R163" s="59">
        <f t="shared" si="41"/>
        <v>2</v>
      </c>
      <c r="S163" s="44">
        <f t="shared" si="42"/>
        <v>12</v>
      </c>
      <c r="T163" s="44">
        <f t="shared" si="43"/>
        <v>4</v>
      </c>
      <c r="U163" s="44">
        <f t="shared" si="44"/>
        <v>0</v>
      </c>
      <c r="V163" s="44">
        <f t="shared" si="45"/>
        <v>762</v>
      </c>
      <c r="W163" s="44">
        <f t="shared" si="46"/>
        <v>2</v>
      </c>
      <c r="X163" s="6">
        <f t="shared" si="47"/>
        <v>1</v>
      </c>
      <c r="Y163" s="32" t="s">
        <v>261</v>
      </c>
    </row>
    <row r="164" spans="2:25" s="6" customFormat="1" x14ac:dyDescent="0.3">
      <c r="B164" s="6" t="s">
        <v>4</v>
      </c>
      <c r="J164" s="9" t="s">
        <v>2</v>
      </c>
      <c r="K164" s="44"/>
      <c r="L164" s="44"/>
      <c r="M164" s="56" t="s">
        <v>4</v>
      </c>
      <c r="N164" s="56" t="s">
        <v>4</v>
      </c>
      <c r="O164" s="9" t="s">
        <v>24</v>
      </c>
      <c r="P164" s="33" t="s">
        <v>213</v>
      </c>
      <c r="Q164" s="32" t="str">
        <f t="shared" si="40"/>
        <v>DVR (UHF) Crossband; For APX (700+800) using Single-Band Antenna(s)</v>
      </c>
      <c r="R164" s="59">
        <f t="shared" si="41"/>
        <v>2</v>
      </c>
      <c r="S164" s="44">
        <f t="shared" si="42"/>
        <v>12</v>
      </c>
      <c r="T164" s="44">
        <f t="shared" si="43"/>
        <v>4</v>
      </c>
      <c r="U164" s="44">
        <f t="shared" si="44"/>
        <v>1</v>
      </c>
      <c r="V164" s="44">
        <f t="shared" si="45"/>
        <v>763</v>
      </c>
      <c r="W164" s="44">
        <f t="shared" si="46"/>
        <v>2</v>
      </c>
      <c r="X164" s="6">
        <f t="shared" si="47"/>
        <v>1</v>
      </c>
      <c r="Y164" s="32" t="s">
        <v>261</v>
      </c>
    </row>
    <row r="165" spans="2:25" s="6" customFormat="1" x14ac:dyDescent="0.3">
      <c r="B165" s="6" t="s">
        <v>4</v>
      </c>
      <c r="J165" s="9" t="s">
        <v>2</v>
      </c>
      <c r="K165" s="44"/>
      <c r="L165" s="44"/>
      <c r="M165" s="56" t="s">
        <v>4</v>
      </c>
      <c r="N165" s="56" t="s">
        <v>4</v>
      </c>
      <c r="O165" s="9" t="s">
        <v>229</v>
      </c>
      <c r="P165" s="33" t="s">
        <v>213</v>
      </c>
      <c r="Q165" s="32" t="str">
        <f t="shared" si="40"/>
        <v>DVR (UHF) Crossband; For APX (700+800) using One All-Band Antenna</v>
      </c>
      <c r="R165" s="59">
        <f t="shared" si="41"/>
        <v>2</v>
      </c>
      <c r="S165" s="44">
        <f t="shared" si="42"/>
        <v>12</v>
      </c>
      <c r="T165" s="44">
        <f t="shared" si="43"/>
        <v>4</v>
      </c>
      <c r="U165" s="44">
        <f t="shared" si="44"/>
        <v>2</v>
      </c>
      <c r="V165" s="44">
        <f t="shared" si="45"/>
        <v>764</v>
      </c>
      <c r="W165" s="44">
        <f t="shared" si="46"/>
        <v>2</v>
      </c>
      <c r="X165" s="6">
        <f t="shared" si="47"/>
        <v>1</v>
      </c>
      <c r="Y165" s="32" t="s">
        <v>261</v>
      </c>
    </row>
    <row r="166" spans="2:25" s="6" customFormat="1" x14ac:dyDescent="0.3">
      <c r="D166" s="6" t="s">
        <v>4</v>
      </c>
      <c r="J166" s="9" t="s">
        <v>2</v>
      </c>
      <c r="K166" s="44" t="s">
        <v>4</v>
      </c>
      <c r="L166" s="44"/>
      <c r="M166" s="56" t="s">
        <v>4</v>
      </c>
      <c r="N166" s="56" t="s">
        <v>4</v>
      </c>
      <c r="O166" s="9" t="s">
        <v>137</v>
      </c>
      <c r="P166" s="33" t="s">
        <v>213</v>
      </c>
      <c r="Q166" s="32" t="str">
        <f t="shared" si="40"/>
        <v>DVR (UHF) Crossband; For APX (VHF+700+800) using Unknown or User-Defined Antenna</v>
      </c>
      <c r="R166" s="59">
        <f t="shared" si="41"/>
        <v>2</v>
      </c>
      <c r="S166" s="44">
        <f t="shared" si="42"/>
        <v>13</v>
      </c>
      <c r="T166" s="44">
        <f t="shared" si="43"/>
        <v>4</v>
      </c>
      <c r="U166" s="44">
        <f t="shared" si="44"/>
        <v>0</v>
      </c>
      <c r="V166" s="44">
        <f t="shared" si="45"/>
        <v>779</v>
      </c>
      <c r="W166" s="44">
        <f t="shared" si="46"/>
        <v>4</v>
      </c>
      <c r="X166" s="6">
        <f t="shared" si="47"/>
        <v>2</v>
      </c>
      <c r="Y166" s="32" t="s">
        <v>261</v>
      </c>
    </row>
    <row r="167" spans="2:25" s="6" customFormat="1" x14ac:dyDescent="0.3">
      <c r="B167" s="6" t="s">
        <v>4</v>
      </c>
      <c r="J167" s="9" t="s">
        <v>2</v>
      </c>
      <c r="K167" s="44" t="s">
        <v>4</v>
      </c>
      <c r="L167" s="44"/>
      <c r="M167" s="56" t="s">
        <v>4</v>
      </c>
      <c r="N167" s="56" t="s">
        <v>4</v>
      </c>
      <c r="O167" s="9" t="s">
        <v>24</v>
      </c>
      <c r="P167" s="33" t="s">
        <v>213</v>
      </c>
      <c r="Q167" s="32" t="str">
        <f t="shared" si="40"/>
        <v>DVR (UHF) Crossband; For APX (VHF+700+800) using Single-Band Antenna(s)</v>
      </c>
      <c r="R167" s="59">
        <f t="shared" si="41"/>
        <v>2</v>
      </c>
      <c r="S167" s="44">
        <f t="shared" si="42"/>
        <v>13</v>
      </c>
      <c r="T167" s="44">
        <f t="shared" si="43"/>
        <v>4</v>
      </c>
      <c r="U167" s="44">
        <f t="shared" si="44"/>
        <v>1</v>
      </c>
      <c r="V167" s="44">
        <f t="shared" si="45"/>
        <v>780</v>
      </c>
      <c r="W167" s="44">
        <f t="shared" si="46"/>
        <v>2</v>
      </c>
      <c r="X167" s="6">
        <f t="shared" si="47"/>
        <v>2</v>
      </c>
      <c r="Y167" s="32" t="s">
        <v>261</v>
      </c>
    </row>
    <row r="168" spans="2:25" s="6" customFormat="1" x14ac:dyDescent="0.3">
      <c r="D168" s="6" t="s">
        <v>4</v>
      </c>
      <c r="J168" s="9" t="s">
        <v>2</v>
      </c>
      <c r="K168" s="44" t="s">
        <v>4</v>
      </c>
      <c r="L168" s="44"/>
      <c r="M168" s="56" t="s">
        <v>4</v>
      </c>
      <c r="N168" s="56" t="s">
        <v>4</v>
      </c>
      <c r="O168" s="9" t="s">
        <v>229</v>
      </c>
      <c r="P168" s="33" t="s">
        <v>213</v>
      </c>
      <c r="Q168" s="32" t="str">
        <f t="shared" si="40"/>
        <v>DVR (UHF) Crossband; For APX (VHF+700+800) using One All-Band Antenna</v>
      </c>
      <c r="R168" s="59">
        <f t="shared" si="41"/>
        <v>2</v>
      </c>
      <c r="S168" s="44">
        <f t="shared" si="42"/>
        <v>13</v>
      </c>
      <c r="T168" s="44">
        <f t="shared" si="43"/>
        <v>4</v>
      </c>
      <c r="U168" s="44">
        <f t="shared" si="44"/>
        <v>2</v>
      </c>
      <c r="V168" s="44">
        <f t="shared" si="45"/>
        <v>781</v>
      </c>
      <c r="W168" s="44">
        <f t="shared" si="46"/>
        <v>4</v>
      </c>
      <c r="X168" s="6">
        <f t="shared" si="47"/>
        <v>2</v>
      </c>
      <c r="Y168" s="32" t="s">
        <v>287</v>
      </c>
    </row>
    <row r="169" spans="2:25" s="6" customFormat="1" x14ac:dyDescent="0.3">
      <c r="F169" s="6" t="s">
        <v>4</v>
      </c>
      <c r="J169" s="9" t="s">
        <v>2</v>
      </c>
      <c r="K169" s="44"/>
      <c r="L169" s="44" t="s">
        <v>4</v>
      </c>
      <c r="M169" s="56" t="s">
        <v>4</v>
      </c>
      <c r="N169" s="56" t="s">
        <v>4</v>
      </c>
      <c r="O169" s="9" t="s">
        <v>137</v>
      </c>
      <c r="P169" s="6" t="s">
        <v>203</v>
      </c>
      <c r="Q169" s="32" t="str">
        <f t="shared" si="40"/>
        <v>DVR (UHF) Inband/No Crossband; For APX (UHF+700+800) using Unknown or User-Defined Antenna</v>
      </c>
      <c r="R169" s="59">
        <f t="shared" si="41"/>
        <v>2</v>
      </c>
      <c r="S169" s="44">
        <f t="shared" si="42"/>
        <v>14</v>
      </c>
      <c r="T169" s="44">
        <f t="shared" si="43"/>
        <v>1</v>
      </c>
      <c r="U169" s="44">
        <f t="shared" si="44"/>
        <v>0</v>
      </c>
      <c r="V169" s="44">
        <f t="shared" si="45"/>
        <v>787</v>
      </c>
      <c r="W169" s="44">
        <f t="shared" si="46"/>
        <v>6</v>
      </c>
      <c r="X169" s="6">
        <f t="shared" si="47"/>
        <v>2</v>
      </c>
      <c r="Y169" s="32" t="s">
        <v>261</v>
      </c>
    </row>
    <row r="170" spans="2:25" s="6" customFormat="1" x14ac:dyDescent="0.3">
      <c r="B170" s="6" t="s">
        <v>4</v>
      </c>
      <c r="F170" s="6" t="s">
        <v>4</v>
      </c>
      <c r="J170" s="9" t="s">
        <v>2</v>
      </c>
      <c r="K170" s="44"/>
      <c r="L170" s="44" t="s">
        <v>4</v>
      </c>
      <c r="M170" s="56" t="s">
        <v>4</v>
      </c>
      <c r="N170" s="56" t="s">
        <v>4</v>
      </c>
      <c r="O170" s="9" t="s">
        <v>24</v>
      </c>
      <c r="P170" s="6" t="s">
        <v>203</v>
      </c>
      <c r="Q170" s="32" t="str">
        <f t="shared" si="40"/>
        <v>DVR (UHF) Inband/No Crossband; For APX (UHF+700+800) using Single-Band Antenna(s)</v>
      </c>
      <c r="R170" s="59">
        <f t="shared" si="41"/>
        <v>2</v>
      </c>
      <c r="S170" s="44">
        <f t="shared" si="42"/>
        <v>14</v>
      </c>
      <c r="T170" s="44">
        <f t="shared" si="43"/>
        <v>1</v>
      </c>
      <c r="U170" s="44">
        <f t="shared" si="44"/>
        <v>1</v>
      </c>
      <c r="V170" s="44">
        <f t="shared" si="45"/>
        <v>788</v>
      </c>
      <c r="W170" s="44">
        <f t="shared" si="46"/>
        <v>8</v>
      </c>
      <c r="X170" s="6">
        <f t="shared" si="47"/>
        <v>2</v>
      </c>
      <c r="Y170" s="32" t="s">
        <v>261</v>
      </c>
    </row>
    <row r="171" spans="2:25" s="6" customFormat="1" x14ac:dyDescent="0.3">
      <c r="F171" s="6" t="s">
        <v>4</v>
      </c>
      <c r="J171" s="9" t="s">
        <v>2</v>
      </c>
      <c r="K171" s="44"/>
      <c r="L171" s="44" t="s">
        <v>4</v>
      </c>
      <c r="M171" s="56" t="s">
        <v>4</v>
      </c>
      <c r="N171" s="56" t="s">
        <v>4</v>
      </c>
      <c r="O171" s="9" t="s">
        <v>229</v>
      </c>
      <c r="P171" s="6" t="s">
        <v>203</v>
      </c>
      <c r="Q171" s="32" t="str">
        <f t="shared" si="40"/>
        <v>DVR (UHF) Inband/No Crossband; For APX (UHF+700+800) using One All-Band Antenna</v>
      </c>
      <c r="R171" s="59">
        <f t="shared" si="41"/>
        <v>2</v>
      </c>
      <c r="S171" s="44">
        <f t="shared" si="42"/>
        <v>14</v>
      </c>
      <c r="T171" s="44">
        <f t="shared" si="43"/>
        <v>1</v>
      </c>
      <c r="U171" s="44">
        <f t="shared" si="44"/>
        <v>2</v>
      </c>
      <c r="V171" s="44">
        <f t="shared" si="45"/>
        <v>789</v>
      </c>
      <c r="W171" s="44">
        <f t="shared" si="46"/>
        <v>6</v>
      </c>
      <c r="X171" s="6">
        <f t="shared" si="47"/>
        <v>2</v>
      </c>
      <c r="Y171" s="32" t="s">
        <v>261</v>
      </c>
    </row>
    <row r="172" spans="2:25" s="6" customFormat="1" x14ac:dyDescent="0.3">
      <c r="C172" s="6" t="s">
        <v>4</v>
      </c>
      <c r="J172" s="9" t="s">
        <v>2</v>
      </c>
      <c r="K172" s="44"/>
      <c r="L172" s="44" t="s">
        <v>4</v>
      </c>
      <c r="M172" s="56" t="s">
        <v>4</v>
      </c>
      <c r="N172" s="56" t="s">
        <v>4</v>
      </c>
      <c r="O172" s="9" t="s">
        <v>137</v>
      </c>
      <c r="P172" s="6" t="s">
        <v>204</v>
      </c>
      <c r="Q172" s="32" t="str">
        <f t="shared" si="40"/>
        <v>DVR (UHF) Crossband/No Inband; For APX (UHF+700+800) using Unknown or User-Defined Antenna</v>
      </c>
      <c r="R172" s="59">
        <f t="shared" si="41"/>
        <v>2</v>
      </c>
      <c r="S172" s="44">
        <f t="shared" si="42"/>
        <v>14</v>
      </c>
      <c r="T172" s="44">
        <f t="shared" si="43"/>
        <v>3</v>
      </c>
      <c r="U172" s="44">
        <f t="shared" si="44"/>
        <v>0</v>
      </c>
      <c r="V172" s="44">
        <f t="shared" si="45"/>
        <v>793</v>
      </c>
      <c r="W172" s="44">
        <f t="shared" si="46"/>
        <v>3</v>
      </c>
      <c r="X172" s="6">
        <f t="shared" si="47"/>
        <v>2</v>
      </c>
      <c r="Y172" s="32" t="s">
        <v>261</v>
      </c>
    </row>
    <row r="173" spans="2:25" s="6" customFormat="1" x14ac:dyDescent="0.3">
      <c r="B173" s="6" t="s">
        <v>4</v>
      </c>
      <c r="H173" s="6" t="s">
        <v>4</v>
      </c>
      <c r="J173" s="9" t="s">
        <v>2</v>
      </c>
      <c r="K173" s="44"/>
      <c r="L173" s="44" t="s">
        <v>4</v>
      </c>
      <c r="M173" s="56" t="s">
        <v>4</v>
      </c>
      <c r="N173" s="56" t="s">
        <v>4</v>
      </c>
      <c r="O173" s="9" t="s">
        <v>24</v>
      </c>
      <c r="P173" s="6" t="s">
        <v>204</v>
      </c>
      <c r="Q173" s="32" t="str">
        <f t="shared" si="40"/>
        <v>DVR (UHF) Crossband/No Inband; For APX (UHF+700+800) using Single-Band Antenna(s)</v>
      </c>
      <c r="R173" s="59">
        <f t="shared" si="41"/>
        <v>2</v>
      </c>
      <c r="S173" s="44">
        <f t="shared" si="42"/>
        <v>14</v>
      </c>
      <c r="T173" s="44">
        <f t="shared" si="43"/>
        <v>3</v>
      </c>
      <c r="U173" s="44">
        <f t="shared" si="44"/>
        <v>1</v>
      </c>
      <c r="V173" s="44">
        <f t="shared" si="45"/>
        <v>794</v>
      </c>
      <c r="W173" s="44">
        <f t="shared" si="46"/>
        <v>12</v>
      </c>
      <c r="X173" s="6">
        <f t="shared" si="47"/>
        <v>2</v>
      </c>
      <c r="Y173" s="32" t="s">
        <v>299</v>
      </c>
    </row>
    <row r="174" spans="2:25" s="6" customFormat="1" x14ac:dyDescent="0.3">
      <c r="C174" s="6" t="s">
        <v>4</v>
      </c>
      <c r="J174" s="9" t="s">
        <v>2</v>
      </c>
      <c r="K174" s="44"/>
      <c r="L174" s="44" t="s">
        <v>4</v>
      </c>
      <c r="M174" s="56" t="s">
        <v>4</v>
      </c>
      <c r="N174" s="56" t="s">
        <v>4</v>
      </c>
      <c r="O174" s="9" t="s">
        <v>229</v>
      </c>
      <c r="P174" s="6" t="s">
        <v>204</v>
      </c>
      <c r="Q174" s="32" t="str">
        <f t="shared" si="40"/>
        <v>DVR (UHF) Crossband/No Inband; For APX (UHF+700+800) using One All-Band Antenna</v>
      </c>
      <c r="R174" s="59">
        <f t="shared" si="41"/>
        <v>2</v>
      </c>
      <c r="S174" s="44">
        <f t="shared" si="42"/>
        <v>14</v>
      </c>
      <c r="T174" s="44">
        <f t="shared" si="43"/>
        <v>3</v>
      </c>
      <c r="U174" s="44">
        <f t="shared" si="44"/>
        <v>2</v>
      </c>
      <c r="V174" s="44">
        <f t="shared" si="45"/>
        <v>795</v>
      </c>
      <c r="W174" s="44">
        <f t="shared" si="46"/>
        <v>3</v>
      </c>
      <c r="X174" s="6">
        <f t="shared" si="47"/>
        <v>2</v>
      </c>
      <c r="Y174" s="32" t="s">
        <v>277</v>
      </c>
    </row>
    <row r="175" spans="2:25" s="6" customFormat="1" x14ac:dyDescent="0.3">
      <c r="D175" s="6" t="s">
        <v>4</v>
      </c>
      <c r="F175" s="6" t="s">
        <v>4</v>
      </c>
      <c r="J175" s="9" t="s">
        <v>2</v>
      </c>
      <c r="K175" s="44"/>
      <c r="L175" s="44" t="s">
        <v>4</v>
      </c>
      <c r="M175" s="56" t="s">
        <v>4</v>
      </c>
      <c r="N175" s="56" t="s">
        <v>4</v>
      </c>
      <c r="O175" s="9" t="s">
        <v>137</v>
      </c>
      <c r="P175" s="6" t="s">
        <v>205</v>
      </c>
      <c r="Q175" s="32" t="str">
        <f t="shared" si="40"/>
        <v>DVR (UHF) Inband &amp; Crossband; For APX (UHF+700+800) using Unknown or User-Defined Antenna</v>
      </c>
      <c r="R175" s="59">
        <f t="shared" si="41"/>
        <v>2</v>
      </c>
      <c r="S175" s="44">
        <f t="shared" si="42"/>
        <v>14</v>
      </c>
      <c r="T175" s="44">
        <f t="shared" si="43"/>
        <v>5</v>
      </c>
      <c r="U175" s="44">
        <f t="shared" si="44"/>
        <v>0</v>
      </c>
      <c r="V175" s="44">
        <f t="shared" si="45"/>
        <v>799</v>
      </c>
      <c r="W175" s="44">
        <f t="shared" si="46"/>
        <v>10</v>
      </c>
      <c r="X175" s="6">
        <f t="shared" si="47"/>
        <v>2</v>
      </c>
      <c r="Y175" s="32" t="s">
        <v>261</v>
      </c>
    </row>
    <row r="176" spans="2:25" s="6" customFormat="1" x14ac:dyDescent="0.3">
      <c r="B176" s="6" t="s">
        <v>4</v>
      </c>
      <c r="F176" s="6" t="s">
        <v>4</v>
      </c>
      <c r="J176" s="9" t="s">
        <v>2</v>
      </c>
      <c r="K176" s="44"/>
      <c r="L176" s="44" t="s">
        <v>4</v>
      </c>
      <c r="M176" s="56" t="s">
        <v>4</v>
      </c>
      <c r="N176" s="56" t="s">
        <v>4</v>
      </c>
      <c r="O176" s="9" t="s">
        <v>24</v>
      </c>
      <c r="P176" s="6" t="s">
        <v>205</v>
      </c>
      <c r="Q176" s="32" t="str">
        <f t="shared" si="40"/>
        <v>DVR (UHF) Inband &amp; Crossband; For APX (UHF+700+800) using Single-Band Antenna(s)</v>
      </c>
      <c r="R176" s="59">
        <f t="shared" si="41"/>
        <v>2</v>
      </c>
      <c r="S176" s="44">
        <f t="shared" si="42"/>
        <v>14</v>
      </c>
      <c r="T176" s="44">
        <f t="shared" si="43"/>
        <v>5</v>
      </c>
      <c r="U176" s="44">
        <f t="shared" si="44"/>
        <v>1</v>
      </c>
      <c r="V176" s="44">
        <f t="shared" si="45"/>
        <v>800</v>
      </c>
      <c r="W176" s="44">
        <f t="shared" si="46"/>
        <v>8</v>
      </c>
      <c r="X176" s="6">
        <f t="shared" si="47"/>
        <v>2</v>
      </c>
      <c r="Y176" s="32" t="s">
        <v>261</v>
      </c>
    </row>
    <row r="177" spans="2:25" s="6" customFormat="1" x14ac:dyDescent="0.3">
      <c r="D177" s="6" t="s">
        <v>4</v>
      </c>
      <c r="F177" s="6" t="s">
        <v>4</v>
      </c>
      <c r="J177" s="9" t="s">
        <v>2</v>
      </c>
      <c r="K177" s="44"/>
      <c r="L177" s="44" t="s">
        <v>4</v>
      </c>
      <c r="M177" s="56" t="s">
        <v>4</v>
      </c>
      <c r="N177" s="56" t="s">
        <v>4</v>
      </c>
      <c r="O177" s="9" t="s">
        <v>229</v>
      </c>
      <c r="P177" s="6" t="s">
        <v>205</v>
      </c>
      <c r="Q177" s="32" t="str">
        <f t="shared" si="40"/>
        <v>DVR (UHF) Inband &amp; Crossband; For APX (UHF+700+800) using One All-Band Antenna</v>
      </c>
      <c r="R177" s="59">
        <f t="shared" si="41"/>
        <v>2</v>
      </c>
      <c r="S177" s="44">
        <f t="shared" si="42"/>
        <v>14</v>
      </c>
      <c r="T177" s="44">
        <f t="shared" si="43"/>
        <v>5</v>
      </c>
      <c r="U177" s="44">
        <f t="shared" si="44"/>
        <v>2</v>
      </c>
      <c r="V177" s="44">
        <f t="shared" si="45"/>
        <v>801</v>
      </c>
      <c r="W177" s="44">
        <f t="shared" si="46"/>
        <v>10</v>
      </c>
      <c r="X177" s="6">
        <f t="shared" si="47"/>
        <v>2</v>
      </c>
      <c r="Y177" s="32" t="s">
        <v>293</v>
      </c>
    </row>
    <row r="178" spans="2:25" s="6" customFormat="1" x14ac:dyDescent="0.3">
      <c r="F178" s="6" t="s">
        <v>4</v>
      </c>
      <c r="J178" s="9" t="s">
        <v>2</v>
      </c>
      <c r="K178" s="44" t="s">
        <v>4</v>
      </c>
      <c r="L178" s="44" t="s">
        <v>4</v>
      </c>
      <c r="M178" s="56" t="s">
        <v>4</v>
      </c>
      <c r="N178" s="56" t="s">
        <v>4</v>
      </c>
      <c r="O178" s="9" t="s">
        <v>137</v>
      </c>
      <c r="P178" s="6" t="s">
        <v>203</v>
      </c>
      <c r="Q178" s="32" t="str">
        <f t="shared" si="40"/>
        <v>DVR (UHF) Inband/No Crossband; For APX (VHF+UHF+700+800) using Unknown or User-Defined Antenna</v>
      </c>
      <c r="R178" s="59">
        <f t="shared" si="41"/>
        <v>2</v>
      </c>
      <c r="S178" s="44">
        <f t="shared" si="42"/>
        <v>15</v>
      </c>
      <c r="T178" s="44">
        <f t="shared" si="43"/>
        <v>1</v>
      </c>
      <c r="U178" s="44">
        <f t="shared" si="44"/>
        <v>0</v>
      </c>
      <c r="V178" s="44">
        <f t="shared" si="45"/>
        <v>804</v>
      </c>
      <c r="W178" s="44">
        <f t="shared" si="46"/>
        <v>6</v>
      </c>
      <c r="X178" s="6">
        <f t="shared" si="47"/>
        <v>3</v>
      </c>
      <c r="Y178" s="32" t="s">
        <v>261</v>
      </c>
    </row>
    <row r="179" spans="2:25" s="6" customFormat="1" x14ac:dyDescent="0.3">
      <c r="B179" s="6" t="s">
        <v>4</v>
      </c>
      <c r="F179" s="6" t="s">
        <v>4</v>
      </c>
      <c r="J179" s="9" t="s">
        <v>2</v>
      </c>
      <c r="K179" s="44" t="s">
        <v>4</v>
      </c>
      <c r="L179" s="44" t="s">
        <v>4</v>
      </c>
      <c r="M179" s="56" t="s">
        <v>4</v>
      </c>
      <c r="N179" s="56" t="s">
        <v>4</v>
      </c>
      <c r="O179" s="9" t="s">
        <v>24</v>
      </c>
      <c r="P179" s="6" t="s">
        <v>203</v>
      </c>
      <c r="Q179" s="32" t="str">
        <f t="shared" si="40"/>
        <v>DVR (UHF) Inband/No Crossband; For APX (VHF+UHF+700+800) using Single-Band Antenna(s)</v>
      </c>
      <c r="R179" s="59">
        <f t="shared" si="41"/>
        <v>2</v>
      </c>
      <c r="S179" s="44">
        <f t="shared" si="42"/>
        <v>15</v>
      </c>
      <c r="T179" s="44">
        <f t="shared" si="43"/>
        <v>1</v>
      </c>
      <c r="U179" s="44">
        <f t="shared" si="44"/>
        <v>1</v>
      </c>
      <c r="V179" s="44">
        <f t="shared" si="45"/>
        <v>805</v>
      </c>
      <c r="W179" s="44">
        <f t="shared" si="46"/>
        <v>8</v>
      </c>
      <c r="X179" s="6">
        <f t="shared" si="47"/>
        <v>3</v>
      </c>
      <c r="Y179" s="32" t="s">
        <v>261</v>
      </c>
    </row>
    <row r="180" spans="2:25" s="6" customFormat="1" x14ac:dyDescent="0.3">
      <c r="F180" s="6" t="s">
        <v>4</v>
      </c>
      <c r="J180" s="9" t="s">
        <v>2</v>
      </c>
      <c r="K180" s="44" t="s">
        <v>4</v>
      </c>
      <c r="L180" s="44" t="s">
        <v>4</v>
      </c>
      <c r="M180" s="56" t="s">
        <v>4</v>
      </c>
      <c r="N180" s="56" t="s">
        <v>4</v>
      </c>
      <c r="O180" s="9" t="s">
        <v>229</v>
      </c>
      <c r="P180" s="6" t="s">
        <v>203</v>
      </c>
      <c r="Q180" s="32" t="str">
        <f t="shared" si="40"/>
        <v>DVR (UHF) Inband/No Crossband; For APX (VHF+UHF+700+800) using One All-Band Antenna</v>
      </c>
      <c r="R180" s="59">
        <f t="shared" si="41"/>
        <v>2</v>
      </c>
      <c r="S180" s="44">
        <f t="shared" si="42"/>
        <v>15</v>
      </c>
      <c r="T180" s="44">
        <f t="shared" si="43"/>
        <v>1</v>
      </c>
      <c r="U180" s="44">
        <f t="shared" si="44"/>
        <v>2</v>
      </c>
      <c r="V180" s="44">
        <f t="shared" si="45"/>
        <v>806</v>
      </c>
      <c r="W180" s="44">
        <f t="shared" si="46"/>
        <v>6</v>
      </c>
      <c r="X180" s="6">
        <f t="shared" si="47"/>
        <v>3</v>
      </c>
      <c r="Y180" s="32" t="s">
        <v>261</v>
      </c>
    </row>
    <row r="181" spans="2:25" s="6" customFormat="1" x14ac:dyDescent="0.3">
      <c r="E181" s="6" t="s">
        <v>4</v>
      </c>
      <c r="J181" s="9" t="s">
        <v>2</v>
      </c>
      <c r="K181" s="44" t="s">
        <v>4</v>
      </c>
      <c r="L181" s="44" t="s">
        <v>4</v>
      </c>
      <c r="M181" s="56" t="s">
        <v>4</v>
      </c>
      <c r="N181" s="56" t="s">
        <v>4</v>
      </c>
      <c r="O181" s="9" t="s">
        <v>137</v>
      </c>
      <c r="P181" s="6" t="s">
        <v>204</v>
      </c>
      <c r="Q181" s="32" t="str">
        <f t="shared" si="40"/>
        <v>DVR (UHF) Crossband/No Inband; For APX (VHF+UHF+700+800) using Unknown or User-Defined Antenna</v>
      </c>
      <c r="R181" s="59">
        <f t="shared" si="41"/>
        <v>2</v>
      </c>
      <c r="S181" s="44">
        <f t="shared" si="42"/>
        <v>15</v>
      </c>
      <c r="T181" s="44">
        <f t="shared" si="43"/>
        <v>3</v>
      </c>
      <c r="U181" s="44">
        <f t="shared" si="44"/>
        <v>0</v>
      </c>
      <c r="V181" s="44">
        <f t="shared" si="45"/>
        <v>810</v>
      </c>
      <c r="W181" s="44">
        <f t="shared" si="46"/>
        <v>5</v>
      </c>
      <c r="X181" s="6">
        <f t="shared" si="47"/>
        <v>3</v>
      </c>
      <c r="Y181" s="32" t="s">
        <v>261</v>
      </c>
    </row>
    <row r="182" spans="2:25" s="6" customFormat="1" x14ac:dyDescent="0.3">
      <c r="B182" s="6" t="s">
        <v>4</v>
      </c>
      <c r="H182" s="6" t="s">
        <v>4</v>
      </c>
      <c r="J182" s="9" t="s">
        <v>2</v>
      </c>
      <c r="K182" s="44" t="s">
        <v>4</v>
      </c>
      <c r="L182" s="44" t="s">
        <v>4</v>
      </c>
      <c r="M182" s="56" t="s">
        <v>4</v>
      </c>
      <c r="N182" s="56" t="s">
        <v>4</v>
      </c>
      <c r="O182" s="9" t="s">
        <v>24</v>
      </c>
      <c r="P182" s="6" t="s">
        <v>204</v>
      </c>
      <c r="Q182" s="32" t="str">
        <f t="shared" si="40"/>
        <v>DVR (UHF) Crossband/No Inband; For APX (VHF+UHF+700+800) using Single-Band Antenna(s)</v>
      </c>
      <c r="R182" s="59">
        <f t="shared" si="41"/>
        <v>2</v>
      </c>
      <c r="S182" s="44">
        <f t="shared" si="42"/>
        <v>15</v>
      </c>
      <c r="T182" s="44">
        <f t="shared" si="43"/>
        <v>3</v>
      </c>
      <c r="U182" s="44">
        <f t="shared" si="44"/>
        <v>1</v>
      </c>
      <c r="V182" s="44">
        <f t="shared" si="45"/>
        <v>811</v>
      </c>
      <c r="W182" s="44">
        <f t="shared" si="46"/>
        <v>12</v>
      </c>
      <c r="X182" s="6">
        <f t="shared" si="47"/>
        <v>3</v>
      </c>
      <c r="Y182" s="32" t="s">
        <v>311</v>
      </c>
    </row>
    <row r="183" spans="2:25" s="6" customFormat="1" x14ac:dyDescent="0.3">
      <c r="E183" s="6" t="s">
        <v>4</v>
      </c>
      <c r="J183" s="9" t="s">
        <v>2</v>
      </c>
      <c r="K183" s="44" t="s">
        <v>4</v>
      </c>
      <c r="L183" s="44" t="s">
        <v>4</v>
      </c>
      <c r="M183" s="56" t="s">
        <v>4</v>
      </c>
      <c r="N183" s="56" t="s">
        <v>4</v>
      </c>
      <c r="O183" s="9" t="s">
        <v>229</v>
      </c>
      <c r="P183" s="6" t="s">
        <v>204</v>
      </c>
      <c r="Q183" s="32" t="str">
        <f t="shared" si="40"/>
        <v>DVR (UHF) Crossband/No Inband; For APX (VHF+UHF+700+800) using One All-Band Antenna</v>
      </c>
      <c r="R183" s="59">
        <f t="shared" si="41"/>
        <v>2</v>
      </c>
      <c r="S183" s="44">
        <f t="shared" si="42"/>
        <v>15</v>
      </c>
      <c r="T183" s="44">
        <f t="shared" si="43"/>
        <v>3</v>
      </c>
      <c r="U183" s="44">
        <f t="shared" si="44"/>
        <v>2</v>
      </c>
      <c r="V183" s="44">
        <f t="shared" si="45"/>
        <v>812</v>
      </c>
      <c r="W183" s="44">
        <f t="shared" si="46"/>
        <v>5</v>
      </c>
      <c r="X183" s="6">
        <f t="shared" si="47"/>
        <v>3</v>
      </c>
      <c r="Y183" s="32" t="s">
        <v>300</v>
      </c>
    </row>
    <row r="184" spans="2:25" s="6" customFormat="1" x14ac:dyDescent="0.3">
      <c r="D184" s="6" t="s">
        <v>4</v>
      </c>
      <c r="F184" s="6" t="s">
        <v>4</v>
      </c>
      <c r="J184" s="9" t="s">
        <v>2</v>
      </c>
      <c r="K184" s="44" t="s">
        <v>4</v>
      </c>
      <c r="L184" s="44" t="s">
        <v>4</v>
      </c>
      <c r="M184" s="56" t="s">
        <v>4</v>
      </c>
      <c r="N184" s="56" t="s">
        <v>4</v>
      </c>
      <c r="O184" s="9" t="s">
        <v>137</v>
      </c>
      <c r="P184" s="6" t="s">
        <v>205</v>
      </c>
      <c r="Q184" s="32" t="str">
        <f t="shared" si="40"/>
        <v>DVR (UHF) Inband &amp; Crossband; For APX (VHF+UHF+700+800) using Unknown or User-Defined Antenna</v>
      </c>
      <c r="R184" s="59">
        <f t="shared" si="41"/>
        <v>2</v>
      </c>
      <c r="S184" s="44">
        <f t="shared" si="42"/>
        <v>15</v>
      </c>
      <c r="T184" s="44">
        <f t="shared" si="43"/>
        <v>5</v>
      </c>
      <c r="U184" s="44">
        <f t="shared" si="44"/>
        <v>0</v>
      </c>
      <c r="V184" s="44">
        <f t="shared" si="45"/>
        <v>816</v>
      </c>
      <c r="W184" s="44">
        <f t="shared" si="46"/>
        <v>10</v>
      </c>
      <c r="X184" s="6">
        <f t="shared" si="47"/>
        <v>3</v>
      </c>
      <c r="Y184" s="32" t="s">
        <v>261</v>
      </c>
    </row>
    <row r="185" spans="2:25" s="6" customFormat="1" x14ac:dyDescent="0.3">
      <c r="B185" s="6" t="s">
        <v>4</v>
      </c>
      <c r="F185" s="6" t="s">
        <v>4</v>
      </c>
      <c r="J185" s="9" t="s">
        <v>2</v>
      </c>
      <c r="K185" s="44" t="s">
        <v>4</v>
      </c>
      <c r="L185" s="44" t="s">
        <v>4</v>
      </c>
      <c r="M185" s="56" t="s">
        <v>4</v>
      </c>
      <c r="N185" s="56" t="s">
        <v>4</v>
      </c>
      <c r="O185" s="9" t="s">
        <v>24</v>
      </c>
      <c r="P185" s="6" t="s">
        <v>205</v>
      </c>
      <c r="Q185" s="32" t="str">
        <f t="shared" si="40"/>
        <v>DVR (UHF) Inband &amp; Crossband; For APX (VHF+UHF+700+800) using Single-Band Antenna(s)</v>
      </c>
      <c r="R185" s="59">
        <f t="shared" si="41"/>
        <v>2</v>
      </c>
      <c r="S185" s="44">
        <f t="shared" si="42"/>
        <v>15</v>
      </c>
      <c r="T185" s="44">
        <f t="shared" si="43"/>
        <v>5</v>
      </c>
      <c r="U185" s="44">
        <f t="shared" si="44"/>
        <v>1</v>
      </c>
      <c r="V185" s="44">
        <f t="shared" si="45"/>
        <v>817</v>
      </c>
      <c r="W185" s="44">
        <f t="shared" si="46"/>
        <v>8</v>
      </c>
      <c r="X185" s="6">
        <f t="shared" si="47"/>
        <v>3</v>
      </c>
      <c r="Y185" s="32" t="s">
        <v>261</v>
      </c>
    </row>
    <row r="186" spans="2:25" s="6" customFormat="1" x14ac:dyDescent="0.3">
      <c r="D186" s="6" t="s">
        <v>4</v>
      </c>
      <c r="F186" s="6" t="s">
        <v>4</v>
      </c>
      <c r="J186" s="9" t="s">
        <v>2</v>
      </c>
      <c r="K186" s="44" t="s">
        <v>4</v>
      </c>
      <c r="L186" s="44" t="s">
        <v>4</v>
      </c>
      <c r="M186" s="56" t="s">
        <v>4</v>
      </c>
      <c r="N186" s="56" t="s">
        <v>4</v>
      </c>
      <c r="O186" s="9" t="s">
        <v>229</v>
      </c>
      <c r="P186" s="6" t="s">
        <v>205</v>
      </c>
      <c r="Q186" s="32" t="str">
        <f t="shared" si="40"/>
        <v>DVR (UHF) Inband &amp; Crossband; For APX (VHF+UHF+700+800) using One All-Band Antenna</v>
      </c>
      <c r="R186" s="59">
        <f t="shared" si="41"/>
        <v>2</v>
      </c>
      <c r="S186" s="44">
        <f t="shared" si="42"/>
        <v>15</v>
      </c>
      <c r="T186" s="44">
        <f t="shared" si="43"/>
        <v>5</v>
      </c>
      <c r="U186" s="44">
        <f t="shared" si="44"/>
        <v>2</v>
      </c>
      <c r="V186" s="44">
        <f t="shared" si="45"/>
        <v>818</v>
      </c>
      <c r="W186" s="44">
        <f t="shared" si="46"/>
        <v>10</v>
      </c>
      <c r="X186" s="6">
        <f t="shared" si="47"/>
        <v>3</v>
      </c>
      <c r="Y186" s="32" t="s">
        <v>297</v>
      </c>
    </row>
    <row r="187" spans="2:25" s="6" customFormat="1" x14ac:dyDescent="0.3">
      <c r="B187" s="6" t="s">
        <v>4</v>
      </c>
      <c r="J187" s="9">
        <v>700</v>
      </c>
      <c r="K187" s="44" t="s">
        <v>4</v>
      </c>
      <c r="L187" s="44"/>
      <c r="M187" s="44"/>
      <c r="N187" s="44"/>
      <c r="O187" s="9" t="s">
        <v>137</v>
      </c>
      <c r="P187" s="33" t="s">
        <v>213</v>
      </c>
      <c r="Q187" s="32" t="str">
        <f t="shared" si="40"/>
        <v>DVR (700) Crossband; For APX (VHF) using Unknown or User-Defined Antenna</v>
      </c>
      <c r="R187" s="59">
        <f t="shared" si="41"/>
        <v>3</v>
      </c>
      <c r="S187" s="44">
        <f t="shared" si="42"/>
        <v>1</v>
      </c>
      <c r="T187" s="44">
        <f t="shared" si="43"/>
        <v>4</v>
      </c>
      <c r="U187" s="44">
        <f t="shared" si="44"/>
        <v>0</v>
      </c>
      <c r="V187" s="44">
        <f t="shared" si="45"/>
        <v>848</v>
      </c>
      <c r="W187" s="44">
        <f t="shared" si="46"/>
        <v>2</v>
      </c>
      <c r="X187" s="6">
        <f t="shared" si="47"/>
        <v>1</v>
      </c>
      <c r="Y187" s="32" t="s">
        <v>261</v>
      </c>
    </row>
    <row r="188" spans="2:25" s="6" customFormat="1" x14ac:dyDescent="0.3">
      <c r="B188" s="6" t="s">
        <v>4</v>
      </c>
      <c r="J188" s="9">
        <v>700</v>
      </c>
      <c r="K188" s="44" t="s">
        <v>4</v>
      </c>
      <c r="L188" s="44"/>
      <c r="M188" s="44"/>
      <c r="N188" s="44"/>
      <c r="O188" s="9" t="s">
        <v>24</v>
      </c>
      <c r="P188" s="33" t="s">
        <v>213</v>
      </c>
      <c r="Q188" s="32" t="str">
        <f t="shared" si="40"/>
        <v>DVR (700) Crossband; For APX (VHF) using Single-Band Antenna(s)</v>
      </c>
      <c r="R188" s="59">
        <f t="shared" si="41"/>
        <v>3</v>
      </c>
      <c r="S188" s="44">
        <f t="shared" si="42"/>
        <v>1</v>
      </c>
      <c r="T188" s="44">
        <f t="shared" si="43"/>
        <v>4</v>
      </c>
      <c r="U188" s="44">
        <f t="shared" si="44"/>
        <v>1</v>
      </c>
      <c r="V188" s="44">
        <f t="shared" si="45"/>
        <v>849</v>
      </c>
      <c r="W188" s="44">
        <f t="shared" si="46"/>
        <v>2</v>
      </c>
      <c r="X188" s="6">
        <f t="shared" si="47"/>
        <v>1</v>
      </c>
      <c r="Y188" s="32" t="s">
        <v>261</v>
      </c>
    </row>
    <row r="189" spans="2:25" s="6" customFormat="1" x14ac:dyDescent="0.3">
      <c r="B189" s="6" t="s">
        <v>4</v>
      </c>
      <c r="J189" s="9">
        <v>700</v>
      </c>
      <c r="K189" s="44" t="s">
        <v>4</v>
      </c>
      <c r="L189" s="44"/>
      <c r="M189" s="44"/>
      <c r="N189" s="44"/>
      <c r="O189" s="9" t="s">
        <v>229</v>
      </c>
      <c r="P189" s="33" t="s">
        <v>213</v>
      </c>
      <c r="Q189" s="32" t="str">
        <f t="shared" si="40"/>
        <v>DVR (700) Crossband; For APX (VHF) using One All-Band Antenna</v>
      </c>
      <c r="R189" s="59">
        <f t="shared" si="41"/>
        <v>3</v>
      </c>
      <c r="S189" s="44">
        <f t="shared" si="42"/>
        <v>1</v>
      </c>
      <c r="T189" s="44">
        <f t="shared" si="43"/>
        <v>4</v>
      </c>
      <c r="U189" s="44">
        <f t="shared" si="44"/>
        <v>2</v>
      </c>
      <c r="V189" s="44">
        <f t="shared" si="45"/>
        <v>850</v>
      </c>
      <c r="W189" s="44">
        <f t="shared" si="46"/>
        <v>2</v>
      </c>
      <c r="X189" s="6">
        <f t="shared" si="47"/>
        <v>1</v>
      </c>
      <c r="Y189" s="32" t="s">
        <v>261</v>
      </c>
    </row>
    <row r="190" spans="2:25" s="6" customFormat="1" x14ac:dyDescent="0.3">
      <c r="B190" s="6" t="s">
        <v>4</v>
      </c>
      <c r="J190" s="9">
        <v>700</v>
      </c>
      <c r="K190" s="44"/>
      <c r="L190" s="44" t="s">
        <v>4</v>
      </c>
      <c r="M190" s="44"/>
      <c r="N190" s="44"/>
      <c r="O190" s="9" t="s">
        <v>137</v>
      </c>
      <c r="P190" s="33" t="s">
        <v>213</v>
      </c>
      <c r="Q190" s="32" t="str">
        <f t="shared" si="40"/>
        <v>DVR (700) Crossband; For APX (UHF) using Unknown or User-Defined Antenna</v>
      </c>
      <c r="R190" s="59">
        <f t="shared" si="41"/>
        <v>3</v>
      </c>
      <c r="S190" s="44">
        <f t="shared" si="42"/>
        <v>2</v>
      </c>
      <c r="T190" s="44">
        <f t="shared" si="43"/>
        <v>4</v>
      </c>
      <c r="U190" s="44">
        <f t="shared" si="44"/>
        <v>0</v>
      </c>
      <c r="V190" s="44">
        <f t="shared" si="45"/>
        <v>865</v>
      </c>
      <c r="W190" s="44">
        <f t="shared" si="46"/>
        <v>2</v>
      </c>
      <c r="X190" s="6">
        <f t="shared" si="47"/>
        <v>1</v>
      </c>
      <c r="Y190" s="32" t="s">
        <v>261</v>
      </c>
    </row>
    <row r="191" spans="2:25" s="6" customFormat="1" x14ac:dyDescent="0.3">
      <c r="B191" s="6" t="s">
        <v>4</v>
      </c>
      <c r="J191" s="9">
        <v>700</v>
      </c>
      <c r="K191" s="44"/>
      <c r="L191" s="44" t="s">
        <v>4</v>
      </c>
      <c r="M191" s="44"/>
      <c r="N191" s="44"/>
      <c r="O191" s="9" t="s">
        <v>24</v>
      </c>
      <c r="P191" s="33" t="s">
        <v>213</v>
      </c>
      <c r="Q191" s="32" t="str">
        <f t="shared" si="40"/>
        <v>DVR (700) Crossband; For APX (UHF) using Single-Band Antenna(s)</v>
      </c>
      <c r="R191" s="59">
        <f t="shared" si="41"/>
        <v>3</v>
      </c>
      <c r="S191" s="44">
        <f t="shared" si="42"/>
        <v>2</v>
      </c>
      <c r="T191" s="44">
        <f t="shared" si="43"/>
        <v>4</v>
      </c>
      <c r="U191" s="44">
        <f t="shared" si="44"/>
        <v>1</v>
      </c>
      <c r="V191" s="44">
        <f t="shared" si="45"/>
        <v>866</v>
      </c>
      <c r="W191" s="44">
        <f t="shared" si="46"/>
        <v>2</v>
      </c>
      <c r="X191" s="6">
        <f t="shared" si="47"/>
        <v>1</v>
      </c>
      <c r="Y191" s="32" t="s">
        <v>261</v>
      </c>
    </row>
    <row r="192" spans="2:25" s="6" customFormat="1" x14ac:dyDescent="0.3">
      <c r="B192" s="6" t="s">
        <v>4</v>
      </c>
      <c r="J192" s="9">
        <v>700</v>
      </c>
      <c r="K192" s="44"/>
      <c r="L192" s="44" t="s">
        <v>4</v>
      </c>
      <c r="M192" s="44"/>
      <c r="N192" s="44"/>
      <c r="O192" s="9" t="s">
        <v>229</v>
      </c>
      <c r="P192" s="33" t="s">
        <v>213</v>
      </c>
      <c r="Q192" s="32" t="str">
        <f t="shared" si="40"/>
        <v>DVR (700) Crossband; For APX (UHF) using One All-Band Antenna</v>
      </c>
      <c r="R192" s="59">
        <f t="shared" si="41"/>
        <v>3</v>
      </c>
      <c r="S192" s="44">
        <f t="shared" si="42"/>
        <v>2</v>
      </c>
      <c r="T192" s="44">
        <f t="shared" si="43"/>
        <v>4</v>
      </c>
      <c r="U192" s="44">
        <f t="shared" si="44"/>
        <v>2</v>
      </c>
      <c r="V192" s="44">
        <f t="shared" si="45"/>
        <v>867</v>
      </c>
      <c r="W192" s="44">
        <f t="shared" si="46"/>
        <v>2</v>
      </c>
      <c r="X192" s="6">
        <f t="shared" si="47"/>
        <v>1</v>
      </c>
      <c r="Y192" s="32" t="s">
        <v>261</v>
      </c>
    </row>
    <row r="193" spans="1:25" s="6" customFormat="1" x14ac:dyDescent="0.3">
      <c r="D193" s="6" t="s">
        <v>4</v>
      </c>
      <c r="J193" s="9">
        <v>700</v>
      </c>
      <c r="K193" s="44" t="s">
        <v>4</v>
      </c>
      <c r="L193" s="44" t="s">
        <v>4</v>
      </c>
      <c r="M193" s="44"/>
      <c r="N193" s="44"/>
      <c r="O193" s="9" t="s">
        <v>137</v>
      </c>
      <c r="P193" s="33" t="s">
        <v>213</v>
      </c>
      <c r="Q193" s="32" t="str">
        <f t="shared" si="40"/>
        <v>DVR (700) Crossband; For APX (VHF+UHF) using Unknown or User-Defined Antenna</v>
      </c>
      <c r="R193" s="59">
        <f t="shared" si="41"/>
        <v>3</v>
      </c>
      <c r="S193" s="44">
        <f t="shared" si="42"/>
        <v>3</v>
      </c>
      <c r="T193" s="44">
        <f t="shared" si="43"/>
        <v>4</v>
      </c>
      <c r="U193" s="44">
        <f t="shared" si="44"/>
        <v>0</v>
      </c>
      <c r="V193" s="44">
        <f t="shared" si="45"/>
        <v>882</v>
      </c>
      <c r="W193" s="44">
        <f t="shared" si="46"/>
        <v>4</v>
      </c>
      <c r="X193" s="6">
        <f t="shared" si="47"/>
        <v>2</v>
      </c>
      <c r="Y193" s="32" t="s">
        <v>261</v>
      </c>
    </row>
    <row r="194" spans="1:25" s="6" customFormat="1" x14ac:dyDescent="0.3">
      <c r="B194" s="6" t="s">
        <v>4</v>
      </c>
      <c r="J194" s="9">
        <v>700</v>
      </c>
      <c r="K194" s="44" t="s">
        <v>4</v>
      </c>
      <c r="L194" s="44" t="s">
        <v>4</v>
      </c>
      <c r="M194" s="44"/>
      <c r="N194" s="44"/>
      <c r="O194" s="9" t="s">
        <v>24</v>
      </c>
      <c r="P194" s="33" t="s">
        <v>213</v>
      </c>
      <c r="Q194" s="32" t="str">
        <f t="shared" si="40"/>
        <v>DVR (700) Crossband; For APX (VHF+UHF) using Single-Band Antenna(s)</v>
      </c>
      <c r="R194" s="59">
        <f t="shared" si="41"/>
        <v>3</v>
      </c>
      <c r="S194" s="44">
        <f t="shared" si="42"/>
        <v>3</v>
      </c>
      <c r="T194" s="44">
        <f t="shared" si="43"/>
        <v>4</v>
      </c>
      <c r="U194" s="44">
        <f t="shared" si="44"/>
        <v>1</v>
      </c>
      <c r="V194" s="44">
        <f t="shared" si="45"/>
        <v>883</v>
      </c>
      <c r="W194" s="44">
        <f t="shared" si="46"/>
        <v>2</v>
      </c>
      <c r="X194" s="6">
        <f t="shared" si="47"/>
        <v>2</v>
      </c>
      <c r="Y194" s="32" t="s">
        <v>261</v>
      </c>
    </row>
    <row r="195" spans="1:25" s="6" customFormat="1" x14ac:dyDescent="0.3">
      <c r="D195" s="6" t="s">
        <v>4</v>
      </c>
      <c r="J195" s="9">
        <v>700</v>
      </c>
      <c r="K195" s="44" t="s">
        <v>4</v>
      </c>
      <c r="L195" s="44" t="s">
        <v>4</v>
      </c>
      <c r="M195" s="44"/>
      <c r="N195" s="44"/>
      <c r="O195" s="9" t="s">
        <v>229</v>
      </c>
      <c r="P195" s="33" t="s">
        <v>213</v>
      </c>
      <c r="Q195" s="32" t="str">
        <f t="shared" si="40"/>
        <v>DVR (700) Crossband; For APX (VHF+UHF) using One All-Band Antenna</v>
      </c>
      <c r="R195" s="59">
        <f t="shared" si="41"/>
        <v>3</v>
      </c>
      <c r="S195" s="44">
        <f t="shared" si="42"/>
        <v>3</v>
      </c>
      <c r="T195" s="44">
        <f t="shared" si="43"/>
        <v>4</v>
      </c>
      <c r="U195" s="44">
        <f t="shared" si="44"/>
        <v>2</v>
      </c>
      <c r="V195" s="44">
        <f t="shared" si="45"/>
        <v>884</v>
      </c>
      <c r="W195" s="44">
        <f t="shared" si="46"/>
        <v>4</v>
      </c>
      <c r="X195" s="6">
        <f t="shared" si="47"/>
        <v>2</v>
      </c>
      <c r="Y195" s="214" t="s">
        <v>288</v>
      </c>
    </row>
    <row r="196" spans="1:25" s="6" customFormat="1" x14ac:dyDescent="0.3">
      <c r="A196" s="6" t="s">
        <v>4</v>
      </c>
      <c r="F196" s="6" t="s">
        <v>4</v>
      </c>
      <c r="J196" s="9">
        <v>700</v>
      </c>
      <c r="K196" s="44"/>
      <c r="L196" s="44"/>
      <c r="M196" s="56" t="s">
        <v>4</v>
      </c>
      <c r="N196" s="44"/>
      <c r="O196" s="9" t="s">
        <v>137</v>
      </c>
      <c r="P196" s="6" t="s">
        <v>212</v>
      </c>
      <c r="Q196" s="32" t="str">
        <f t="shared" si="40"/>
        <v>DVR (700) Inband; For APX (700) using Unknown or User-Defined Antenna</v>
      </c>
      <c r="R196" s="59">
        <f t="shared" si="41"/>
        <v>3</v>
      </c>
      <c r="S196" s="44">
        <f t="shared" si="42"/>
        <v>4</v>
      </c>
      <c r="T196" s="44">
        <f t="shared" si="43"/>
        <v>2</v>
      </c>
      <c r="U196" s="44">
        <f t="shared" si="44"/>
        <v>0</v>
      </c>
      <c r="V196" s="44">
        <f t="shared" si="45"/>
        <v>893</v>
      </c>
      <c r="W196" s="44">
        <f t="shared" si="46"/>
        <v>7</v>
      </c>
      <c r="X196" s="6">
        <f t="shared" si="47"/>
        <v>1</v>
      </c>
      <c r="Y196" s="32" t="s">
        <v>261</v>
      </c>
    </row>
    <row r="197" spans="1:25" s="6" customFormat="1" x14ac:dyDescent="0.3">
      <c r="A197" s="6" t="s">
        <v>4</v>
      </c>
      <c r="F197" s="6" t="s">
        <v>4</v>
      </c>
      <c r="J197" s="9">
        <v>700</v>
      </c>
      <c r="K197" s="44"/>
      <c r="L197" s="44"/>
      <c r="M197" s="56" t="s">
        <v>4</v>
      </c>
      <c r="N197" s="44"/>
      <c r="O197" s="9" t="s">
        <v>24</v>
      </c>
      <c r="P197" s="6" t="s">
        <v>212</v>
      </c>
      <c r="Q197" s="32" t="str">
        <f t="shared" si="40"/>
        <v>DVR (700) Inband; For APX (700) using Single-Band Antenna(s)</v>
      </c>
      <c r="R197" s="59">
        <f t="shared" si="41"/>
        <v>3</v>
      </c>
      <c r="S197" s="44">
        <f t="shared" si="42"/>
        <v>4</v>
      </c>
      <c r="T197" s="44">
        <f t="shared" si="43"/>
        <v>2</v>
      </c>
      <c r="U197" s="44">
        <f t="shared" si="44"/>
        <v>1</v>
      </c>
      <c r="V197" s="44">
        <f t="shared" si="45"/>
        <v>894</v>
      </c>
      <c r="W197" s="44">
        <f t="shared" si="46"/>
        <v>7</v>
      </c>
      <c r="X197" s="6">
        <f t="shared" si="47"/>
        <v>1</v>
      </c>
      <c r="Y197" s="32" t="s">
        <v>261</v>
      </c>
    </row>
    <row r="198" spans="1:25" s="6" customFormat="1" x14ac:dyDescent="0.3">
      <c r="A198" s="6" t="s">
        <v>4</v>
      </c>
      <c r="F198" s="6" t="s">
        <v>4</v>
      </c>
      <c r="J198" s="9">
        <v>700</v>
      </c>
      <c r="K198" s="44"/>
      <c r="L198" s="44"/>
      <c r="M198" s="56" t="s">
        <v>4</v>
      </c>
      <c r="N198" s="44"/>
      <c r="O198" s="9" t="s">
        <v>229</v>
      </c>
      <c r="P198" s="6" t="s">
        <v>212</v>
      </c>
      <c r="Q198" s="32" t="str">
        <f t="shared" si="40"/>
        <v>DVR (700) Inband; For APX (700) using One All-Band Antenna</v>
      </c>
      <c r="R198" s="59">
        <f t="shared" si="41"/>
        <v>3</v>
      </c>
      <c r="S198" s="44">
        <f t="shared" si="42"/>
        <v>4</v>
      </c>
      <c r="T198" s="44">
        <f t="shared" si="43"/>
        <v>2</v>
      </c>
      <c r="U198" s="44">
        <f t="shared" si="44"/>
        <v>2</v>
      </c>
      <c r="V198" s="44">
        <f t="shared" si="45"/>
        <v>895</v>
      </c>
      <c r="W198" s="44">
        <f t="shared" si="46"/>
        <v>7</v>
      </c>
      <c r="X198" s="6">
        <f t="shared" si="47"/>
        <v>1</v>
      </c>
      <c r="Y198" s="32" t="s">
        <v>261</v>
      </c>
    </row>
    <row r="199" spans="1:25" s="6" customFormat="1" x14ac:dyDescent="0.3">
      <c r="A199" s="6" t="s">
        <v>17</v>
      </c>
      <c r="I199" s="6" t="s">
        <v>16</v>
      </c>
      <c r="J199" s="9">
        <v>700</v>
      </c>
      <c r="K199" s="44"/>
      <c r="L199" s="44"/>
      <c r="M199" s="56" t="s">
        <v>4</v>
      </c>
      <c r="N199" s="44"/>
      <c r="O199" s="9" t="s">
        <v>137</v>
      </c>
      <c r="P199" s="6" t="s">
        <v>204</v>
      </c>
      <c r="Q199" s="32" t="str">
        <f t="shared" ref="Q199:Q262" si="48">$J$6&amp;"("&amp;$J199&amp;")"&amp;" "&amp;VLOOKUP($P199,RPTCodes,2,FALSE) &amp;"; For APX ("&amp;VLOOKUP($S199,BAND_NAMES,2)&amp;") using "&amp;VLOOKUP($O199,ANTcodes,3,FALSE)</f>
        <v>DVR (700) Crossband/No Inband; For APX (700) using Unknown or User-Defined Antenna</v>
      </c>
      <c r="R199" s="59">
        <f t="shared" ref="R199:R262" si="49">VLOOKUP(J199,Freq_Bands,2)</f>
        <v>3</v>
      </c>
      <c r="S199" s="44">
        <f t="shared" ref="S199:S262" si="50">IF(K199="X",1,0)+IF(L199="X",2,0)+IF(M199="X",4,0)+IF(N199="X",8,0)</f>
        <v>4</v>
      </c>
      <c r="T199" s="44">
        <f t="shared" ref="T199:T262" si="51">VLOOKUP(P199,RPTCodes,4,FALSE)</f>
        <v>3</v>
      </c>
      <c r="U199" s="44">
        <f t="shared" ref="U199:U262" si="52">VLOOKUP(O199,ANTcodes,2,FALSE)</f>
        <v>0</v>
      </c>
      <c r="V199" s="44">
        <f t="shared" ref="V199:V262" si="53">$U199*MULT_ANT+$T199*MULT_RPT+$S199*MULT_MRF+$R199*MULT_VRF</f>
        <v>896</v>
      </c>
      <c r="W199" s="44">
        <f t="shared" ref="W199:W262" si="54">IF($A199="X",1,0)+IF($B199="X",2,0)+IF($C199="X",3,0)+IF($D199="X",4,0)+IF($E199="X",5,0)+IF($F199="X",6,0)+IF($H199="X",10,0)</f>
        <v>0</v>
      </c>
      <c r="X199" s="6">
        <f t="shared" ref="X199:X262" si="55">COUNTA(K199:L199)+IF(RIGHT(M199&amp;N199,1)="X",1,0)</f>
        <v>1</v>
      </c>
      <c r="Y199" s="32" t="s">
        <v>261</v>
      </c>
    </row>
    <row r="200" spans="1:25" s="6" customFormat="1" x14ac:dyDescent="0.3">
      <c r="A200" s="6" t="s">
        <v>17</v>
      </c>
      <c r="I200" s="6" t="s">
        <v>16</v>
      </c>
      <c r="J200" s="9">
        <v>700</v>
      </c>
      <c r="K200" s="44"/>
      <c r="L200" s="44"/>
      <c r="M200" s="56" t="s">
        <v>4</v>
      </c>
      <c r="N200" s="44"/>
      <c r="O200" s="9" t="s">
        <v>24</v>
      </c>
      <c r="P200" s="6" t="s">
        <v>204</v>
      </c>
      <c r="Q200" s="32" t="str">
        <f t="shared" si="48"/>
        <v>DVR (700) Crossband/No Inband; For APX (700) using Single-Band Antenna(s)</v>
      </c>
      <c r="R200" s="59">
        <f t="shared" si="49"/>
        <v>3</v>
      </c>
      <c r="S200" s="44">
        <f t="shared" si="50"/>
        <v>4</v>
      </c>
      <c r="T200" s="44">
        <f t="shared" si="51"/>
        <v>3</v>
      </c>
      <c r="U200" s="44">
        <f t="shared" si="52"/>
        <v>1</v>
      </c>
      <c r="V200" s="44">
        <f t="shared" si="53"/>
        <v>897</v>
      </c>
      <c r="W200" s="44">
        <f t="shared" si="54"/>
        <v>0</v>
      </c>
      <c r="X200" s="6">
        <f t="shared" si="55"/>
        <v>1</v>
      </c>
      <c r="Y200" s="32" t="s">
        <v>261</v>
      </c>
    </row>
    <row r="201" spans="1:25" s="6" customFormat="1" x14ac:dyDescent="0.3">
      <c r="I201" s="6" t="s">
        <v>16</v>
      </c>
      <c r="J201" s="9">
        <v>700</v>
      </c>
      <c r="K201" s="44"/>
      <c r="L201" s="44"/>
      <c r="M201" s="56" t="s">
        <v>4</v>
      </c>
      <c r="N201" s="44"/>
      <c r="O201" s="9" t="s">
        <v>229</v>
      </c>
      <c r="P201" s="6" t="s">
        <v>204</v>
      </c>
      <c r="Q201" s="32" t="str">
        <f t="shared" si="48"/>
        <v>DVR (700) Crossband/No Inband; For APX (700) using One All-Band Antenna</v>
      </c>
      <c r="R201" s="59">
        <f t="shared" si="49"/>
        <v>3</v>
      </c>
      <c r="S201" s="44">
        <f t="shared" si="50"/>
        <v>4</v>
      </c>
      <c r="T201" s="44">
        <f t="shared" si="51"/>
        <v>3</v>
      </c>
      <c r="U201" s="44">
        <f t="shared" si="52"/>
        <v>2</v>
      </c>
      <c r="V201" s="44">
        <f t="shared" si="53"/>
        <v>898</v>
      </c>
      <c r="W201" s="44">
        <f t="shared" si="54"/>
        <v>0</v>
      </c>
      <c r="X201" s="6">
        <f t="shared" si="55"/>
        <v>1</v>
      </c>
      <c r="Y201" s="32" t="s">
        <v>261</v>
      </c>
    </row>
    <row r="202" spans="1:25" s="6" customFormat="1" x14ac:dyDescent="0.3">
      <c r="F202" s="6" t="s">
        <v>4</v>
      </c>
      <c r="J202" s="9">
        <v>700</v>
      </c>
      <c r="K202" s="44" t="s">
        <v>4</v>
      </c>
      <c r="L202" s="44"/>
      <c r="M202" s="56" t="s">
        <v>4</v>
      </c>
      <c r="N202" s="44"/>
      <c r="O202" s="9" t="s">
        <v>137</v>
      </c>
      <c r="P202" s="6" t="s">
        <v>203</v>
      </c>
      <c r="Q202" s="32" t="str">
        <f t="shared" si="48"/>
        <v>DVR (700) Inband/No Crossband; For APX (VHF+700) using Unknown or User-Defined Antenna</v>
      </c>
      <c r="R202" s="59">
        <f t="shared" si="49"/>
        <v>3</v>
      </c>
      <c r="S202" s="44">
        <f t="shared" si="50"/>
        <v>5</v>
      </c>
      <c r="T202" s="44">
        <f t="shared" si="51"/>
        <v>1</v>
      </c>
      <c r="U202" s="44">
        <f t="shared" si="52"/>
        <v>0</v>
      </c>
      <c r="V202" s="44">
        <f t="shared" si="53"/>
        <v>907</v>
      </c>
      <c r="W202" s="44">
        <f t="shared" si="54"/>
        <v>6</v>
      </c>
      <c r="X202" s="6">
        <f t="shared" si="55"/>
        <v>2</v>
      </c>
      <c r="Y202" s="32" t="s">
        <v>261</v>
      </c>
    </row>
    <row r="203" spans="1:25" s="6" customFormat="1" x14ac:dyDescent="0.3">
      <c r="B203" s="6" t="s">
        <v>4</v>
      </c>
      <c r="F203" s="6" t="s">
        <v>4</v>
      </c>
      <c r="J203" s="9">
        <v>700</v>
      </c>
      <c r="K203" s="44" t="s">
        <v>4</v>
      </c>
      <c r="L203" s="44"/>
      <c r="M203" s="56" t="s">
        <v>4</v>
      </c>
      <c r="N203" s="44"/>
      <c r="O203" s="9" t="s">
        <v>24</v>
      </c>
      <c r="P203" s="6" t="s">
        <v>203</v>
      </c>
      <c r="Q203" s="32" t="str">
        <f t="shared" si="48"/>
        <v>DVR (700) Inband/No Crossband; For APX (VHF+700) using Single-Band Antenna(s)</v>
      </c>
      <c r="R203" s="59">
        <f t="shared" si="49"/>
        <v>3</v>
      </c>
      <c r="S203" s="44">
        <f t="shared" si="50"/>
        <v>5</v>
      </c>
      <c r="T203" s="44">
        <f t="shared" si="51"/>
        <v>1</v>
      </c>
      <c r="U203" s="44">
        <f t="shared" si="52"/>
        <v>1</v>
      </c>
      <c r="V203" s="44">
        <f t="shared" si="53"/>
        <v>908</v>
      </c>
      <c r="W203" s="44">
        <f t="shared" si="54"/>
        <v>8</v>
      </c>
      <c r="X203" s="6">
        <f t="shared" si="55"/>
        <v>2</v>
      </c>
      <c r="Y203" s="32" t="s">
        <v>261</v>
      </c>
    </row>
    <row r="204" spans="1:25" s="6" customFormat="1" x14ac:dyDescent="0.3">
      <c r="F204" s="6" t="s">
        <v>4</v>
      </c>
      <c r="J204" s="9">
        <v>700</v>
      </c>
      <c r="K204" s="44" t="s">
        <v>4</v>
      </c>
      <c r="L204" s="44"/>
      <c r="M204" s="56" t="s">
        <v>4</v>
      </c>
      <c r="N204" s="44"/>
      <c r="O204" s="9" t="s">
        <v>229</v>
      </c>
      <c r="P204" s="6" t="s">
        <v>203</v>
      </c>
      <c r="Q204" s="32" t="str">
        <f t="shared" si="48"/>
        <v>DVR (700) Inband/No Crossband; For APX (VHF+700) using One All-Band Antenna</v>
      </c>
      <c r="R204" s="59">
        <f t="shared" si="49"/>
        <v>3</v>
      </c>
      <c r="S204" s="44">
        <f t="shared" si="50"/>
        <v>5</v>
      </c>
      <c r="T204" s="44">
        <f t="shared" si="51"/>
        <v>1</v>
      </c>
      <c r="U204" s="44">
        <f t="shared" si="52"/>
        <v>2</v>
      </c>
      <c r="V204" s="44">
        <f t="shared" si="53"/>
        <v>909</v>
      </c>
      <c r="W204" s="44">
        <f t="shared" si="54"/>
        <v>6</v>
      </c>
      <c r="X204" s="6">
        <f t="shared" si="55"/>
        <v>2</v>
      </c>
      <c r="Y204" s="32" t="s">
        <v>261</v>
      </c>
    </row>
    <row r="205" spans="1:25" s="6" customFormat="1" x14ac:dyDescent="0.3">
      <c r="C205" s="6" t="s">
        <v>4</v>
      </c>
      <c r="J205" s="9">
        <v>700</v>
      </c>
      <c r="K205" s="44" t="s">
        <v>4</v>
      </c>
      <c r="L205" s="44"/>
      <c r="M205" s="56" t="s">
        <v>4</v>
      </c>
      <c r="N205" s="44"/>
      <c r="O205" s="9" t="s">
        <v>137</v>
      </c>
      <c r="P205" s="6" t="s">
        <v>204</v>
      </c>
      <c r="Q205" s="32" t="str">
        <f t="shared" si="48"/>
        <v>DVR (700) Crossband/No Inband; For APX (VHF+700) using Unknown or User-Defined Antenna</v>
      </c>
      <c r="R205" s="59">
        <f t="shared" si="49"/>
        <v>3</v>
      </c>
      <c r="S205" s="44">
        <f t="shared" si="50"/>
        <v>5</v>
      </c>
      <c r="T205" s="44">
        <f t="shared" si="51"/>
        <v>3</v>
      </c>
      <c r="U205" s="44">
        <f t="shared" si="52"/>
        <v>0</v>
      </c>
      <c r="V205" s="44">
        <f t="shared" si="53"/>
        <v>913</v>
      </c>
      <c r="W205" s="44">
        <f t="shared" si="54"/>
        <v>3</v>
      </c>
      <c r="X205" s="6">
        <f t="shared" si="55"/>
        <v>2</v>
      </c>
      <c r="Y205" s="32" t="s">
        <v>261</v>
      </c>
    </row>
    <row r="206" spans="1:25" s="6" customFormat="1" x14ac:dyDescent="0.3">
      <c r="B206" s="6" t="s">
        <v>4</v>
      </c>
      <c r="H206" s="6" t="s">
        <v>4</v>
      </c>
      <c r="J206" s="9">
        <v>700</v>
      </c>
      <c r="K206" s="44" t="s">
        <v>4</v>
      </c>
      <c r="L206" s="44"/>
      <c r="M206" s="56" t="s">
        <v>4</v>
      </c>
      <c r="N206" s="44"/>
      <c r="O206" s="9" t="s">
        <v>24</v>
      </c>
      <c r="P206" s="6" t="s">
        <v>204</v>
      </c>
      <c r="Q206" s="32" t="str">
        <f t="shared" si="48"/>
        <v>DVR (700) Crossband/No Inband; For APX (VHF+700) using Single-Band Antenna(s)</v>
      </c>
      <c r="R206" s="59">
        <f t="shared" si="49"/>
        <v>3</v>
      </c>
      <c r="S206" s="44">
        <f t="shared" si="50"/>
        <v>5</v>
      </c>
      <c r="T206" s="44">
        <f t="shared" si="51"/>
        <v>3</v>
      </c>
      <c r="U206" s="44">
        <f t="shared" si="52"/>
        <v>1</v>
      </c>
      <c r="V206" s="44">
        <f t="shared" si="53"/>
        <v>914</v>
      </c>
      <c r="W206" s="44">
        <f t="shared" si="54"/>
        <v>12</v>
      </c>
      <c r="X206" s="6">
        <f t="shared" si="55"/>
        <v>2</v>
      </c>
      <c r="Y206" s="214" t="s">
        <v>304</v>
      </c>
    </row>
    <row r="207" spans="1:25" s="6" customFormat="1" x14ac:dyDescent="0.3">
      <c r="C207" s="6" t="s">
        <v>4</v>
      </c>
      <c r="J207" s="9">
        <v>700</v>
      </c>
      <c r="K207" s="44" t="s">
        <v>4</v>
      </c>
      <c r="L207" s="44"/>
      <c r="M207" s="56" t="s">
        <v>4</v>
      </c>
      <c r="N207" s="44"/>
      <c r="O207" s="9" t="s">
        <v>229</v>
      </c>
      <c r="P207" s="6" t="s">
        <v>204</v>
      </c>
      <c r="Q207" s="32" t="str">
        <f t="shared" si="48"/>
        <v>DVR (700) Crossband/No Inband; For APX (VHF+700) using One All-Band Antenna</v>
      </c>
      <c r="R207" s="59">
        <f t="shared" si="49"/>
        <v>3</v>
      </c>
      <c r="S207" s="44">
        <f t="shared" si="50"/>
        <v>5</v>
      </c>
      <c r="T207" s="44">
        <f t="shared" si="51"/>
        <v>3</v>
      </c>
      <c r="U207" s="44">
        <f t="shared" si="52"/>
        <v>2</v>
      </c>
      <c r="V207" s="44">
        <f t="shared" si="53"/>
        <v>915</v>
      </c>
      <c r="W207" s="44">
        <f t="shared" si="54"/>
        <v>3</v>
      </c>
      <c r="X207" s="6">
        <f t="shared" si="55"/>
        <v>2</v>
      </c>
      <c r="Y207" s="32" t="s">
        <v>278</v>
      </c>
    </row>
    <row r="208" spans="1:25" s="6" customFormat="1" x14ac:dyDescent="0.3">
      <c r="D208" s="6" t="s">
        <v>4</v>
      </c>
      <c r="F208" s="6" t="s">
        <v>4</v>
      </c>
      <c r="J208" s="9">
        <v>700</v>
      </c>
      <c r="K208" s="44" t="s">
        <v>4</v>
      </c>
      <c r="L208" s="44"/>
      <c r="M208" s="56" t="s">
        <v>4</v>
      </c>
      <c r="N208" s="44"/>
      <c r="O208" s="9" t="s">
        <v>137</v>
      </c>
      <c r="P208" s="6" t="s">
        <v>205</v>
      </c>
      <c r="Q208" s="32" t="str">
        <f t="shared" si="48"/>
        <v>DVR (700) Inband &amp; Crossband; For APX (VHF+700) using Unknown or User-Defined Antenna</v>
      </c>
      <c r="R208" s="59">
        <f t="shared" si="49"/>
        <v>3</v>
      </c>
      <c r="S208" s="44">
        <f t="shared" si="50"/>
        <v>5</v>
      </c>
      <c r="T208" s="44">
        <f t="shared" si="51"/>
        <v>5</v>
      </c>
      <c r="U208" s="44">
        <f t="shared" si="52"/>
        <v>0</v>
      </c>
      <c r="V208" s="44">
        <f t="shared" si="53"/>
        <v>919</v>
      </c>
      <c r="W208" s="44">
        <f t="shared" si="54"/>
        <v>10</v>
      </c>
      <c r="X208" s="6">
        <f t="shared" si="55"/>
        <v>2</v>
      </c>
      <c r="Y208" s="32" t="s">
        <v>261</v>
      </c>
    </row>
    <row r="209" spans="2:25" s="6" customFormat="1" x14ac:dyDescent="0.3">
      <c r="B209" s="6" t="s">
        <v>4</v>
      </c>
      <c r="F209" s="6" t="s">
        <v>4</v>
      </c>
      <c r="J209" s="9">
        <v>700</v>
      </c>
      <c r="K209" s="44" t="s">
        <v>4</v>
      </c>
      <c r="L209" s="44"/>
      <c r="M209" s="56" t="s">
        <v>4</v>
      </c>
      <c r="N209" s="44"/>
      <c r="O209" s="9" t="s">
        <v>24</v>
      </c>
      <c r="P209" s="6" t="s">
        <v>205</v>
      </c>
      <c r="Q209" s="32" t="str">
        <f t="shared" si="48"/>
        <v>DVR (700) Inband &amp; Crossband; For APX (VHF+700) using Single-Band Antenna(s)</v>
      </c>
      <c r="R209" s="59">
        <f t="shared" si="49"/>
        <v>3</v>
      </c>
      <c r="S209" s="44">
        <f t="shared" si="50"/>
        <v>5</v>
      </c>
      <c r="T209" s="44">
        <f t="shared" si="51"/>
        <v>5</v>
      </c>
      <c r="U209" s="44">
        <f t="shared" si="52"/>
        <v>1</v>
      </c>
      <c r="V209" s="44">
        <f t="shared" si="53"/>
        <v>920</v>
      </c>
      <c r="W209" s="44">
        <f t="shared" si="54"/>
        <v>8</v>
      </c>
      <c r="X209" s="6">
        <f t="shared" si="55"/>
        <v>2</v>
      </c>
      <c r="Y209" s="32" t="s">
        <v>261</v>
      </c>
    </row>
    <row r="210" spans="2:25" s="6" customFormat="1" x14ac:dyDescent="0.3">
      <c r="D210" s="6" t="s">
        <v>4</v>
      </c>
      <c r="F210" s="6" t="s">
        <v>4</v>
      </c>
      <c r="J210" s="9">
        <v>700</v>
      </c>
      <c r="K210" s="44" t="s">
        <v>4</v>
      </c>
      <c r="L210" s="44"/>
      <c r="M210" s="56" t="s">
        <v>4</v>
      </c>
      <c r="N210" s="44"/>
      <c r="O210" s="9" t="s">
        <v>229</v>
      </c>
      <c r="P210" s="6" t="s">
        <v>205</v>
      </c>
      <c r="Q210" s="32" t="str">
        <f t="shared" si="48"/>
        <v>DVR (700) Inband &amp; Crossband; For APX (VHF+700) using One All-Band Antenna</v>
      </c>
      <c r="R210" s="59">
        <f t="shared" si="49"/>
        <v>3</v>
      </c>
      <c r="S210" s="44">
        <f t="shared" si="50"/>
        <v>5</v>
      </c>
      <c r="T210" s="44">
        <f t="shared" si="51"/>
        <v>5</v>
      </c>
      <c r="U210" s="44">
        <f t="shared" si="52"/>
        <v>2</v>
      </c>
      <c r="V210" s="44">
        <f t="shared" si="53"/>
        <v>921</v>
      </c>
      <c r="W210" s="44">
        <f t="shared" si="54"/>
        <v>10</v>
      </c>
      <c r="X210" s="6">
        <f t="shared" si="55"/>
        <v>2</v>
      </c>
      <c r="Y210" s="32" t="s">
        <v>294</v>
      </c>
    </row>
    <row r="211" spans="2:25" s="6" customFormat="1" x14ac:dyDescent="0.3">
      <c r="F211" s="6" t="s">
        <v>4</v>
      </c>
      <c r="J211" s="9">
        <v>700</v>
      </c>
      <c r="K211" s="44"/>
      <c r="L211" s="44" t="s">
        <v>4</v>
      </c>
      <c r="M211" s="56" t="s">
        <v>4</v>
      </c>
      <c r="N211" s="44"/>
      <c r="O211" s="9" t="s">
        <v>137</v>
      </c>
      <c r="P211" s="6" t="s">
        <v>203</v>
      </c>
      <c r="Q211" s="32" t="str">
        <f t="shared" si="48"/>
        <v>DVR (700) Inband/No Crossband; For APX (UHF+700) using Unknown or User-Defined Antenna</v>
      </c>
      <c r="R211" s="59">
        <f t="shared" si="49"/>
        <v>3</v>
      </c>
      <c r="S211" s="44">
        <f t="shared" si="50"/>
        <v>6</v>
      </c>
      <c r="T211" s="44">
        <f t="shared" si="51"/>
        <v>1</v>
      </c>
      <c r="U211" s="44">
        <f t="shared" si="52"/>
        <v>0</v>
      </c>
      <c r="V211" s="44">
        <f t="shared" si="53"/>
        <v>924</v>
      </c>
      <c r="W211" s="44">
        <f t="shared" si="54"/>
        <v>6</v>
      </c>
      <c r="X211" s="6">
        <f t="shared" si="55"/>
        <v>2</v>
      </c>
      <c r="Y211" s="32" t="s">
        <v>261</v>
      </c>
    </row>
    <row r="212" spans="2:25" s="6" customFormat="1" x14ac:dyDescent="0.3">
      <c r="B212" s="6" t="s">
        <v>4</v>
      </c>
      <c r="F212" s="6" t="s">
        <v>4</v>
      </c>
      <c r="J212" s="9">
        <v>700</v>
      </c>
      <c r="K212" s="44"/>
      <c r="L212" s="44" t="s">
        <v>4</v>
      </c>
      <c r="M212" s="56" t="s">
        <v>4</v>
      </c>
      <c r="N212" s="44"/>
      <c r="O212" s="9" t="s">
        <v>24</v>
      </c>
      <c r="P212" s="6" t="s">
        <v>203</v>
      </c>
      <c r="Q212" s="32" t="str">
        <f t="shared" si="48"/>
        <v>DVR (700) Inband/No Crossband; For APX (UHF+700) using Single-Band Antenna(s)</v>
      </c>
      <c r="R212" s="59">
        <f t="shared" si="49"/>
        <v>3</v>
      </c>
      <c r="S212" s="44">
        <f t="shared" si="50"/>
        <v>6</v>
      </c>
      <c r="T212" s="44">
        <f t="shared" si="51"/>
        <v>1</v>
      </c>
      <c r="U212" s="44">
        <f t="shared" si="52"/>
        <v>1</v>
      </c>
      <c r="V212" s="44">
        <f t="shared" si="53"/>
        <v>925</v>
      </c>
      <c r="W212" s="44">
        <f t="shared" si="54"/>
        <v>8</v>
      </c>
      <c r="X212" s="6">
        <f t="shared" si="55"/>
        <v>2</v>
      </c>
      <c r="Y212" s="32" t="s">
        <v>261</v>
      </c>
    </row>
    <row r="213" spans="2:25" s="6" customFormat="1" x14ac:dyDescent="0.3">
      <c r="F213" s="6" t="s">
        <v>4</v>
      </c>
      <c r="J213" s="9">
        <v>700</v>
      </c>
      <c r="K213" s="44"/>
      <c r="L213" s="44" t="s">
        <v>4</v>
      </c>
      <c r="M213" s="56" t="s">
        <v>4</v>
      </c>
      <c r="N213" s="44"/>
      <c r="O213" s="9" t="s">
        <v>229</v>
      </c>
      <c r="P213" s="6" t="s">
        <v>203</v>
      </c>
      <c r="Q213" s="32" t="str">
        <f t="shared" si="48"/>
        <v>DVR (700) Inband/No Crossband; For APX (UHF+700) using One All-Band Antenna</v>
      </c>
      <c r="R213" s="59">
        <f t="shared" si="49"/>
        <v>3</v>
      </c>
      <c r="S213" s="44">
        <f t="shared" si="50"/>
        <v>6</v>
      </c>
      <c r="T213" s="44">
        <f t="shared" si="51"/>
        <v>1</v>
      </c>
      <c r="U213" s="44">
        <f t="shared" si="52"/>
        <v>2</v>
      </c>
      <c r="V213" s="44">
        <f t="shared" si="53"/>
        <v>926</v>
      </c>
      <c r="W213" s="44">
        <f t="shared" si="54"/>
        <v>6</v>
      </c>
      <c r="X213" s="6">
        <f t="shared" si="55"/>
        <v>2</v>
      </c>
      <c r="Y213" s="32" t="s">
        <v>261</v>
      </c>
    </row>
    <row r="214" spans="2:25" s="6" customFormat="1" x14ac:dyDescent="0.3">
      <c r="C214" s="6" t="s">
        <v>4</v>
      </c>
      <c r="J214" s="9">
        <v>700</v>
      </c>
      <c r="K214" s="44"/>
      <c r="L214" s="44" t="s">
        <v>4</v>
      </c>
      <c r="M214" s="56" t="s">
        <v>4</v>
      </c>
      <c r="N214" s="44"/>
      <c r="O214" s="9" t="s">
        <v>137</v>
      </c>
      <c r="P214" s="6" t="s">
        <v>204</v>
      </c>
      <c r="Q214" s="32" t="str">
        <f t="shared" si="48"/>
        <v>DVR (700) Crossband/No Inband; For APX (UHF+700) using Unknown or User-Defined Antenna</v>
      </c>
      <c r="R214" s="59">
        <f t="shared" si="49"/>
        <v>3</v>
      </c>
      <c r="S214" s="44">
        <f t="shared" si="50"/>
        <v>6</v>
      </c>
      <c r="T214" s="44">
        <f t="shared" si="51"/>
        <v>3</v>
      </c>
      <c r="U214" s="44">
        <f t="shared" si="52"/>
        <v>0</v>
      </c>
      <c r="V214" s="44">
        <f t="shared" si="53"/>
        <v>930</v>
      </c>
      <c r="W214" s="44">
        <f t="shared" si="54"/>
        <v>3</v>
      </c>
      <c r="X214" s="6">
        <f t="shared" si="55"/>
        <v>2</v>
      </c>
      <c r="Y214" s="32" t="s">
        <v>261</v>
      </c>
    </row>
    <row r="215" spans="2:25" s="6" customFormat="1" x14ac:dyDescent="0.3">
      <c r="B215" s="6" t="s">
        <v>4</v>
      </c>
      <c r="H215" s="6" t="s">
        <v>4</v>
      </c>
      <c r="J215" s="9">
        <v>700</v>
      </c>
      <c r="K215" s="44"/>
      <c r="L215" s="44" t="s">
        <v>4</v>
      </c>
      <c r="M215" s="56" t="s">
        <v>4</v>
      </c>
      <c r="N215" s="44"/>
      <c r="O215" s="9" t="s">
        <v>24</v>
      </c>
      <c r="P215" s="6" t="s">
        <v>204</v>
      </c>
      <c r="Q215" s="32" t="str">
        <f t="shared" si="48"/>
        <v>DVR (700) Crossband/No Inband; For APX (UHF+700) using Single-Band Antenna(s)</v>
      </c>
      <c r="R215" s="59">
        <f t="shared" si="49"/>
        <v>3</v>
      </c>
      <c r="S215" s="44">
        <f t="shared" si="50"/>
        <v>6</v>
      </c>
      <c r="T215" s="44">
        <f t="shared" si="51"/>
        <v>3</v>
      </c>
      <c r="U215" s="44">
        <f t="shared" si="52"/>
        <v>1</v>
      </c>
      <c r="V215" s="44">
        <f t="shared" si="53"/>
        <v>931</v>
      </c>
      <c r="W215" s="44">
        <f t="shared" si="54"/>
        <v>12</v>
      </c>
      <c r="X215" s="6">
        <f t="shared" si="55"/>
        <v>2</v>
      </c>
      <c r="Y215" s="32" t="s">
        <v>305</v>
      </c>
    </row>
    <row r="216" spans="2:25" s="6" customFormat="1" x14ac:dyDescent="0.3">
      <c r="C216" s="6" t="s">
        <v>4</v>
      </c>
      <c r="J216" s="9">
        <v>700</v>
      </c>
      <c r="K216" s="44"/>
      <c r="L216" s="44" t="s">
        <v>4</v>
      </c>
      <c r="M216" s="56" t="s">
        <v>4</v>
      </c>
      <c r="N216" s="44"/>
      <c r="O216" s="9" t="s">
        <v>229</v>
      </c>
      <c r="P216" s="6" t="s">
        <v>204</v>
      </c>
      <c r="Q216" s="32" t="str">
        <f t="shared" si="48"/>
        <v>DVR (700) Crossband/No Inband; For APX (UHF+700) using One All-Band Antenna</v>
      </c>
      <c r="R216" s="59">
        <f t="shared" si="49"/>
        <v>3</v>
      </c>
      <c r="S216" s="44">
        <f t="shared" si="50"/>
        <v>6</v>
      </c>
      <c r="T216" s="44">
        <f t="shared" si="51"/>
        <v>3</v>
      </c>
      <c r="U216" s="44">
        <f t="shared" si="52"/>
        <v>2</v>
      </c>
      <c r="V216" s="44">
        <f t="shared" si="53"/>
        <v>932</v>
      </c>
      <c r="W216" s="44">
        <f t="shared" si="54"/>
        <v>3</v>
      </c>
      <c r="X216" s="6">
        <f t="shared" si="55"/>
        <v>2</v>
      </c>
      <c r="Y216" s="32" t="s">
        <v>279</v>
      </c>
    </row>
    <row r="217" spans="2:25" s="6" customFormat="1" x14ac:dyDescent="0.3">
      <c r="D217" s="6" t="s">
        <v>4</v>
      </c>
      <c r="F217" s="6" t="s">
        <v>4</v>
      </c>
      <c r="J217" s="9">
        <v>700</v>
      </c>
      <c r="K217" s="44"/>
      <c r="L217" s="44" t="s">
        <v>4</v>
      </c>
      <c r="M217" s="56" t="s">
        <v>4</v>
      </c>
      <c r="N217" s="44"/>
      <c r="O217" s="9" t="s">
        <v>137</v>
      </c>
      <c r="P217" s="6" t="s">
        <v>205</v>
      </c>
      <c r="Q217" s="32" t="str">
        <f t="shared" si="48"/>
        <v>DVR (700) Inband &amp; Crossband; For APX (UHF+700) using Unknown or User-Defined Antenna</v>
      </c>
      <c r="R217" s="59">
        <f t="shared" si="49"/>
        <v>3</v>
      </c>
      <c r="S217" s="44">
        <f t="shared" si="50"/>
        <v>6</v>
      </c>
      <c r="T217" s="44">
        <f t="shared" si="51"/>
        <v>5</v>
      </c>
      <c r="U217" s="44">
        <f t="shared" si="52"/>
        <v>0</v>
      </c>
      <c r="V217" s="44">
        <f t="shared" si="53"/>
        <v>936</v>
      </c>
      <c r="W217" s="44">
        <f t="shared" si="54"/>
        <v>10</v>
      </c>
      <c r="X217" s="6">
        <f t="shared" si="55"/>
        <v>2</v>
      </c>
      <c r="Y217" s="32" t="s">
        <v>261</v>
      </c>
    </row>
    <row r="218" spans="2:25" s="6" customFormat="1" x14ac:dyDescent="0.3">
      <c r="B218" s="6" t="s">
        <v>4</v>
      </c>
      <c r="F218" s="6" t="s">
        <v>4</v>
      </c>
      <c r="J218" s="9">
        <v>700</v>
      </c>
      <c r="K218" s="44"/>
      <c r="L218" s="44" t="s">
        <v>4</v>
      </c>
      <c r="M218" s="56" t="s">
        <v>4</v>
      </c>
      <c r="N218" s="44"/>
      <c r="O218" s="9" t="s">
        <v>24</v>
      </c>
      <c r="P218" s="6" t="s">
        <v>205</v>
      </c>
      <c r="Q218" s="32" t="str">
        <f t="shared" si="48"/>
        <v>DVR (700) Inband &amp; Crossband; For APX (UHF+700) using Single-Band Antenna(s)</v>
      </c>
      <c r="R218" s="59">
        <f t="shared" si="49"/>
        <v>3</v>
      </c>
      <c r="S218" s="44">
        <f t="shared" si="50"/>
        <v>6</v>
      </c>
      <c r="T218" s="44">
        <f t="shared" si="51"/>
        <v>5</v>
      </c>
      <c r="U218" s="44">
        <f t="shared" si="52"/>
        <v>1</v>
      </c>
      <c r="V218" s="44">
        <f t="shared" si="53"/>
        <v>937</v>
      </c>
      <c r="W218" s="44">
        <f t="shared" si="54"/>
        <v>8</v>
      </c>
      <c r="X218" s="6">
        <f t="shared" si="55"/>
        <v>2</v>
      </c>
      <c r="Y218" s="32" t="s">
        <v>261</v>
      </c>
    </row>
    <row r="219" spans="2:25" s="6" customFormat="1" x14ac:dyDescent="0.3">
      <c r="D219" s="6" t="s">
        <v>4</v>
      </c>
      <c r="F219" s="6" t="s">
        <v>4</v>
      </c>
      <c r="J219" s="9">
        <v>700</v>
      </c>
      <c r="K219" s="44"/>
      <c r="L219" s="44" t="s">
        <v>4</v>
      </c>
      <c r="M219" s="56" t="s">
        <v>4</v>
      </c>
      <c r="N219" s="44"/>
      <c r="O219" s="9" t="s">
        <v>229</v>
      </c>
      <c r="P219" s="6" t="s">
        <v>205</v>
      </c>
      <c r="Q219" s="32" t="str">
        <f t="shared" si="48"/>
        <v>DVR (700) Inband &amp; Crossband; For APX (UHF+700) using One All-Band Antenna</v>
      </c>
      <c r="R219" s="59">
        <f t="shared" si="49"/>
        <v>3</v>
      </c>
      <c r="S219" s="44">
        <f t="shared" si="50"/>
        <v>6</v>
      </c>
      <c r="T219" s="44">
        <f t="shared" si="51"/>
        <v>5</v>
      </c>
      <c r="U219" s="44">
        <f t="shared" si="52"/>
        <v>2</v>
      </c>
      <c r="V219" s="44">
        <f t="shared" si="53"/>
        <v>938</v>
      </c>
      <c r="W219" s="44">
        <f t="shared" si="54"/>
        <v>10</v>
      </c>
      <c r="X219" s="6">
        <f t="shared" si="55"/>
        <v>2</v>
      </c>
      <c r="Y219" s="32" t="s">
        <v>295</v>
      </c>
    </row>
    <row r="220" spans="2:25" s="6" customFormat="1" x14ac:dyDescent="0.3">
      <c r="F220" s="6" t="s">
        <v>4</v>
      </c>
      <c r="J220" s="9">
        <v>700</v>
      </c>
      <c r="K220" s="44" t="s">
        <v>4</v>
      </c>
      <c r="L220" s="44" t="s">
        <v>4</v>
      </c>
      <c r="M220" s="56" t="s">
        <v>4</v>
      </c>
      <c r="N220" s="44"/>
      <c r="O220" s="9" t="s">
        <v>137</v>
      </c>
      <c r="P220" s="6" t="s">
        <v>203</v>
      </c>
      <c r="Q220" s="32" t="str">
        <f t="shared" si="48"/>
        <v>DVR (700) Inband/No Crossband; For APX (VHF+UHF+700) using Unknown or User-Defined Antenna</v>
      </c>
      <c r="R220" s="59">
        <f t="shared" si="49"/>
        <v>3</v>
      </c>
      <c r="S220" s="44">
        <f t="shared" si="50"/>
        <v>7</v>
      </c>
      <c r="T220" s="44">
        <f t="shared" si="51"/>
        <v>1</v>
      </c>
      <c r="U220" s="44">
        <f t="shared" si="52"/>
        <v>0</v>
      </c>
      <c r="V220" s="44">
        <f t="shared" si="53"/>
        <v>941</v>
      </c>
      <c r="W220" s="44">
        <f t="shared" si="54"/>
        <v>6</v>
      </c>
      <c r="X220" s="6">
        <f t="shared" si="55"/>
        <v>3</v>
      </c>
      <c r="Y220" s="32" t="s">
        <v>261</v>
      </c>
    </row>
    <row r="221" spans="2:25" s="6" customFormat="1" x14ac:dyDescent="0.3">
      <c r="B221" s="6" t="s">
        <v>4</v>
      </c>
      <c r="F221" s="6" t="s">
        <v>4</v>
      </c>
      <c r="J221" s="9">
        <v>700</v>
      </c>
      <c r="K221" s="44" t="s">
        <v>4</v>
      </c>
      <c r="L221" s="44" t="s">
        <v>4</v>
      </c>
      <c r="M221" s="56" t="s">
        <v>4</v>
      </c>
      <c r="N221" s="44"/>
      <c r="O221" s="9" t="s">
        <v>24</v>
      </c>
      <c r="P221" s="6" t="s">
        <v>203</v>
      </c>
      <c r="Q221" s="32" t="str">
        <f t="shared" si="48"/>
        <v>DVR (700) Inband/No Crossband; For APX (VHF+UHF+700) using Single-Band Antenna(s)</v>
      </c>
      <c r="R221" s="59">
        <f t="shared" si="49"/>
        <v>3</v>
      </c>
      <c r="S221" s="44">
        <f t="shared" si="50"/>
        <v>7</v>
      </c>
      <c r="T221" s="44">
        <f t="shared" si="51"/>
        <v>1</v>
      </c>
      <c r="U221" s="44">
        <f t="shared" si="52"/>
        <v>1</v>
      </c>
      <c r="V221" s="44">
        <f t="shared" si="53"/>
        <v>942</v>
      </c>
      <c r="W221" s="44">
        <f t="shared" si="54"/>
        <v>8</v>
      </c>
      <c r="X221" s="6">
        <f t="shared" si="55"/>
        <v>3</v>
      </c>
      <c r="Y221" s="32" t="s">
        <v>261</v>
      </c>
    </row>
    <row r="222" spans="2:25" s="6" customFormat="1" x14ac:dyDescent="0.3">
      <c r="F222" s="6" t="s">
        <v>4</v>
      </c>
      <c r="J222" s="9">
        <v>700</v>
      </c>
      <c r="K222" s="44" t="s">
        <v>4</v>
      </c>
      <c r="L222" s="44" t="s">
        <v>4</v>
      </c>
      <c r="M222" s="56" t="s">
        <v>4</v>
      </c>
      <c r="N222" s="44"/>
      <c r="O222" s="9" t="s">
        <v>229</v>
      </c>
      <c r="P222" s="6" t="s">
        <v>203</v>
      </c>
      <c r="Q222" s="32" t="str">
        <f t="shared" si="48"/>
        <v>DVR (700) Inband/No Crossband; For APX (VHF+UHF+700) using One All-Band Antenna</v>
      </c>
      <c r="R222" s="59">
        <f t="shared" si="49"/>
        <v>3</v>
      </c>
      <c r="S222" s="44">
        <f t="shared" si="50"/>
        <v>7</v>
      </c>
      <c r="T222" s="44">
        <f t="shared" si="51"/>
        <v>1</v>
      </c>
      <c r="U222" s="44">
        <f t="shared" si="52"/>
        <v>2</v>
      </c>
      <c r="V222" s="44">
        <f t="shared" si="53"/>
        <v>943</v>
      </c>
      <c r="W222" s="44">
        <f t="shared" si="54"/>
        <v>6</v>
      </c>
      <c r="X222" s="6">
        <f t="shared" si="55"/>
        <v>3</v>
      </c>
      <c r="Y222" s="32" t="s">
        <v>261</v>
      </c>
    </row>
    <row r="223" spans="2:25" s="6" customFormat="1" x14ac:dyDescent="0.3">
      <c r="E223" s="6" t="s">
        <v>4</v>
      </c>
      <c r="J223" s="9">
        <v>700</v>
      </c>
      <c r="K223" s="44" t="s">
        <v>4</v>
      </c>
      <c r="L223" s="44" t="s">
        <v>4</v>
      </c>
      <c r="M223" s="56" t="s">
        <v>4</v>
      </c>
      <c r="N223" s="44"/>
      <c r="O223" s="9" t="s">
        <v>137</v>
      </c>
      <c r="P223" s="6" t="s">
        <v>204</v>
      </c>
      <c r="Q223" s="32" t="str">
        <f t="shared" si="48"/>
        <v>DVR (700) Crossband/No Inband; For APX (VHF+UHF+700) using Unknown or User-Defined Antenna</v>
      </c>
      <c r="R223" s="59">
        <f t="shared" si="49"/>
        <v>3</v>
      </c>
      <c r="S223" s="44">
        <f t="shared" si="50"/>
        <v>7</v>
      </c>
      <c r="T223" s="44">
        <f t="shared" si="51"/>
        <v>3</v>
      </c>
      <c r="U223" s="44">
        <f t="shared" si="52"/>
        <v>0</v>
      </c>
      <c r="V223" s="44">
        <f t="shared" si="53"/>
        <v>947</v>
      </c>
      <c r="W223" s="44">
        <f t="shared" si="54"/>
        <v>5</v>
      </c>
      <c r="X223" s="6">
        <f t="shared" si="55"/>
        <v>3</v>
      </c>
      <c r="Y223" s="32" t="s">
        <v>261</v>
      </c>
    </row>
    <row r="224" spans="2:25" s="6" customFormat="1" x14ac:dyDescent="0.3">
      <c r="B224" s="6" t="s">
        <v>4</v>
      </c>
      <c r="H224" s="6" t="s">
        <v>4</v>
      </c>
      <c r="J224" s="9">
        <v>700</v>
      </c>
      <c r="K224" s="44" t="s">
        <v>4</v>
      </c>
      <c r="L224" s="44" t="s">
        <v>4</v>
      </c>
      <c r="M224" s="56" t="s">
        <v>4</v>
      </c>
      <c r="N224" s="44"/>
      <c r="O224" s="9" t="s">
        <v>24</v>
      </c>
      <c r="P224" s="6" t="s">
        <v>204</v>
      </c>
      <c r="Q224" s="32" t="str">
        <f t="shared" si="48"/>
        <v>DVR (700) Crossband/No Inband; For APX (VHF+UHF+700) using Single-Band Antenna(s)</v>
      </c>
      <c r="R224" s="59">
        <f t="shared" si="49"/>
        <v>3</v>
      </c>
      <c r="S224" s="44">
        <f t="shared" si="50"/>
        <v>7</v>
      </c>
      <c r="T224" s="44">
        <f t="shared" si="51"/>
        <v>3</v>
      </c>
      <c r="U224" s="44">
        <f t="shared" si="52"/>
        <v>1</v>
      </c>
      <c r="V224" s="44">
        <f t="shared" si="53"/>
        <v>948</v>
      </c>
      <c r="W224" s="44">
        <f t="shared" si="54"/>
        <v>12</v>
      </c>
      <c r="X224" s="6">
        <f t="shared" si="55"/>
        <v>3</v>
      </c>
      <c r="Y224" s="214" t="s">
        <v>312</v>
      </c>
    </row>
    <row r="225" spans="1:25" s="6" customFormat="1" x14ac:dyDescent="0.3">
      <c r="E225" s="6" t="s">
        <v>4</v>
      </c>
      <c r="J225" s="9">
        <v>700</v>
      </c>
      <c r="K225" s="44" t="s">
        <v>4</v>
      </c>
      <c r="L225" s="44" t="s">
        <v>4</v>
      </c>
      <c r="M225" s="56" t="s">
        <v>4</v>
      </c>
      <c r="N225" s="44"/>
      <c r="O225" s="9" t="s">
        <v>229</v>
      </c>
      <c r="P225" s="6" t="s">
        <v>204</v>
      </c>
      <c r="Q225" s="32" t="str">
        <f t="shared" si="48"/>
        <v>DVR (700) Crossband/No Inband; For APX (VHF+UHF+700) using One All-Band Antenna</v>
      </c>
      <c r="R225" s="59">
        <f t="shared" si="49"/>
        <v>3</v>
      </c>
      <c r="S225" s="44">
        <f t="shared" si="50"/>
        <v>7</v>
      </c>
      <c r="T225" s="44">
        <f t="shared" si="51"/>
        <v>3</v>
      </c>
      <c r="U225" s="44">
        <f t="shared" si="52"/>
        <v>2</v>
      </c>
      <c r="V225" s="44">
        <f t="shared" si="53"/>
        <v>949</v>
      </c>
      <c r="W225" s="44">
        <f t="shared" si="54"/>
        <v>5</v>
      </c>
      <c r="X225" s="6">
        <f t="shared" si="55"/>
        <v>3</v>
      </c>
      <c r="Y225" s="214" t="s">
        <v>301</v>
      </c>
    </row>
    <row r="226" spans="1:25" s="6" customFormat="1" x14ac:dyDescent="0.3">
      <c r="D226" s="6" t="s">
        <v>4</v>
      </c>
      <c r="F226" s="6" t="s">
        <v>4</v>
      </c>
      <c r="J226" s="9">
        <v>700</v>
      </c>
      <c r="K226" s="44" t="s">
        <v>4</v>
      </c>
      <c r="L226" s="44" t="s">
        <v>4</v>
      </c>
      <c r="M226" s="56" t="s">
        <v>4</v>
      </c>
      <c r="N226" s="44"/>
      <c r="O226" s="9" t="s">
        <v>137</v>
      </c>
      <c r="P226" s="6" t="s">
        <v>205</v>
      </c>
      <c r="Q226" s="32" t="str">
        <f t="shared" si="48"/>
        <v>DVR (700) Inband &amp; Crossband; For APX (VHF+UHF+700) using Unknown or User-Defined Antenna</v>
      </c>
      <c r="R226" s="59">
        <f t="shared" si="49"/>
        <v>3</v>
      </c>
      <c r="S226" s="44">
        <f t="shared" si="50"/>
        <v>7</v>
      </c>
      <c r="T226" s="44">
        <f t="shared" si="51"/>
        <v>5</v>
      </c>
      <c r="U226" s="44">
        <f t="shared" si="52"/>
        <v>0</v>
      </c>
      <c r="V226" s="44">
        <f t="shared" si="53"/>
        <v>953</v>
      </c>
      <c r="W226" s="44">
        <f t="shared" si="54"/>
        <v>10</v>
      </c>
      <c r="X226" s="6">
        <f t="shared" si="55"/>
        <v>3</v>
      </c>
      <c r="Y226" s="32" t="s">
        <v>261</v>
      </c>
    </row>
    <row r="227" spans="1:25" s="6" customFormat="1" x14ac:dyDescent="0.3">
      <c r="B227" s="6" t="s">
        <v>4</v>
      </c>
      <c r="F227" s="6" t="s">
        <v>4</v>
      </c>
      <c r="J227" s="9">
        <v>700</v>
      </c>
      <c r="K227" s="44" t="s">
        <v>4</v>
      </c>
      <c r="L227" s="44" t="s">
        <v>4</v>
      </c>
      <c r="M227" s="56" t="s">
        <v>4</v>
      </c>
      <c r="N227" s="44"/>
      <c r="O227" s="9" t="s">
        <v>24</v>
      </c>
      <c r="P227" s="6" t="s">
        <v>205</v>
      </c>
      <c r="Q227" s="32" t="str">
        <f t="shared" si="48"/>
        <v>DVR (700) Inband &amp; Crossband; For APX (VHF+UHF+700) using Single-Band Antenna(s)</v>
      </c>
      <c r="R227" s="59">
        <f t="shared" si="49"/>
        <v>3</v>
      </c>
      <c r="S227" s="44">
        <f t="shared" si="50"/>
        <v>7</v>
      </c>
      <c r="T227" s="44">
        <f t="shared" si="51"/>
        <v>5</v>
      </c>
      <c r="U227" s="44">
        <f t="shared" si="52"/>
        <v>1</v>
      </c>
      <c r="V227" s="44">
        <f t="shared" si="53"/>
        <v>954</v>
      </c>
      <c r="W227" s="44">
        <f t="shared" si="54"/>
        <v>8</v>
      </c>
      <c r="X227" s="6">
        <f t="shared" si="55"/>
        <v>3</v>
      </c>
      <c r="Y227" s="32" t="s">
        <v>261</v>
      </c>
    </row>
    <row r="228" spans="1:25" s="6" customFormat="1" x14ac:dyDescent="0.3">
      <c r="D228" s="6" t="s">
        <v>4</v>
      </c>
      <c r="F228" s="6" t="s">
        <v>4</v>
      </c>
      <c r="J228" s="9">
        <v>700</v>
      </c>
      <c r="K228" s="44" t="s">
        <v>4</v>
      </c>
      <c r="L228" s="44" t="s">
        <v>4</v>
      </c>
      <c r="M228" s="56" t="s">
        <v>4</v>
      </c>
      <c r="N228" s="44"/>
      <c r="O228" s="9" t="s">
        <v>229</v>
      </c>
      <c r="P228" s="6" t="s">
        <v>205</v>
      </c>
      <c r="Q228" s="32" t="str">
        <f t="shared" si="48"/>
        <v>DVR (700) Inband &amp; Crossband; For APX (VHF+UHF+700) using One All-Band Antenna</v>
      </c>
      <c r="R228" s="59">
        <f t="shared" si="49"/>
        <v>3</v>
      </c>
      <c r="S228" s="44">
        <f t="shared" si="50"/>
        <v>7</v>
      </c>
      <c r="T228" s="44">
        <f t="shared" si="51"/>
        <v>5</v>
      </c>
      <c r="U228" s="44">
        <f t="shared" si="52"/>
        <v>2</v>
      </c>
      <c r="V228" s="44">
        <f t="shared" si="53"/>
        <v>955</v>
      </c>
      <c r="W228" s="44">
        <f t="shared" si="54"/>
        <v>10</v>
      </c>
      <c r="X228" s="6">
        <f t="shared" si="55"/>
        <v>3</v>
      </c>
      <c r="Y228" s="214" t="s">
        <v>298</v>
      </c>
    </row>
    <row r="229" spans="1:25" s="6" customFormat="1" x14ac:dyDescent="0.3">
      <c r="A229" s="6" t="s">
        <v>4</v>
      </c>
      <c r="F229" s="6" t="s">
        <v>4</v>
      </c>
      <c r="J229" s="9">
        <v>700</v>
      </c>
      <c r="K229" s="44"/>
      <c r="L229" s="44"/>
      <c r="M229" s="44"/>
      <c r="N229" s="56" t="s">
        <v>4</v>
      </c>
      <c r="O229" s="9" t="s">
        <v>137</v>
      </c>
      <c r="P229" s="6" t="s">
        <v>212</v>
      </c>
      <c r="Q229" s="32" t="str">
        <f t="shared" si="48"/>
        <v>DVR (700) Inband; For APX (800) using Unknown or User-Defined Antenna</v>
      </c>
      <c r="R229" s="59">
        <f t="shared" si="49"/>
        <v>3</v>
      </c>
      <c r="S229" s="44">
        <f t="shared" si="50"/>
        <v>8</v>
      </c>
      <c r="T229" s="44">
        <f t="shared" si="51"/>
        <v>2</v>
      </c>
      <c r="U229" s="44">
        <f t="shared" si="52"/>
        <v>0</v>
      </c>
      <c r="V229" s="44">
        <f t="shared" si="53"/>
        <v>961</v>
      </c>
      <c r="W229" s="44">
        <f t="shared" si="54"/>
        <v>7</v>
      </c>
      <c r="X229" s="6">
        <f t="shared" si="55"/>
        <v>1</v>
      </c>
      <c r="Y229" s="32" t="s">
        <v>261</v>
      </c>
    </row>
    <row r="230" spans="1:25" s="6" customFormat="1" x14ac:dyDescent="0.3">
      <c r="A230" s="6" t="s">
        <v>4</v>
      </c>
      <c r="F230" s="6" t="s">
        <v>4</v>
      </c>
      <c r="J230" s="9">
        <v>700</v>
      </c>
      <c r="K230" s="44"/>
      <c r="L230" s="44"/>
      <c r="M230" s="44"/>
      <c r="N230" s="56" t="s">
        <v>4</v>
      </c>
      <c r="O230" s="9" t="s">
        <v>24</v>
      </c>
      <c r="P230" s="6" t="s">
        <v>212</v>
      </c>
      <c r="Q230" s="32" t="str">
        <f t="shared" si="48"/>
        <v>DVR (700) Inband; For APX (800) using Single-Band Antenna(s)</v>
      </c>
      <c r="R230" s="59">
        <f t="shared" si="49"/>
        <v>3</v>
      </c>
      <c r="S230" s="44">
        <f t="shared" si="50"/>
        <v>8</v>
      </c>
      <c r="T230" s="44">
        <f t="shared" si="51"/>
        <v>2</v>
      </c>
      <c r="U230" s="44">
        <f t="shared" si="52"/>
        <v>1</v>
      </c>
      <c r="V230" s="44">
        <f t="shared" si="53"/>
        <v>962</v>
      </c>
      <c r="W230" s="44">
        <f t="shared" si="54"/>
        <v>7</v>
      </c>
      <c r="X230" s="6">
        <f t="shared" si="55"/>
        <v>1</v>
      </c>
      <c r="Y230" s="32" t="s">
        <v>261</v>
      </c>
    </row>
    <row r="231" spans="1:25" s="6" customFormat="1" x14ac:dyDescent="0.3">
      <c r="A231" s="6" t="s">
        <v>4</v>
      </c>
      <c r="F231" s="6" t="s">
        <v>4</v>
      </c>
      <c r="J231" s="9">
        <v>700</v>
      </c>
      <c r="K231" s="44"/>
      <c r="L231" s="44"/>
      <c r="M231" s="44"/>
      <c r="N231" s="56" t="s">
        <v>4</v>
      </c>
      <c r="O231" s="9" t="s">
        <v>229</v>
      </c>
      <c r="P231" s="6" t="s">
        <v>212</v>
      </c>
      <c r="Q231" s="32" t="str">
        <f t="shared" si="48"/>
        <v>DVR (700) Inband; For APX (800) using One All-Band Antenna</v>
      </c>
      <c r="R231" s="59">
        <f t="shared" si="49"/>
        <v>3</v>
      </c>
      <c r="S231" s="44">
        <f t="shared" si="50"/>
        <v>8</v>
      </c>
      <c r="T231" s="44">
        <f t="shared" si="51"/>
        <v>2</v>
      </c>
      <c r="U231" s="44">
        <f t="shared" si="52"/>
        <v>2</v>
      </c>
      <c r="V231" s="44">
        <f t="shared" si="53"/>
        <v>963</v>
      </c>
      <c r="W231" s="44">
        <f t="shared" si="54"/>
        <v>7</v>
      </c>
      <c r="X231" s="6">
        <f t="shared" si="55"/>
        <v>1</v>
      </c>
      <c r="Y231" s="32" t="s">
        <v>261</v>
      </c>
    </row>
    <row r="232" spans="1:25" s="6" customFormat="1" x14ac:dyDescent="0.3">
      <c r="I232" s="6" t="s">
        <v>16</v>
      </c>
      <c r="J232" s="9">
        <v>700</v>
      </c>
      <c r="K232" s="44"/>
      <c r="L232" s="44"/>
      <c r="M232" s="44"/>
      <c r="N232" s="56" t="s">
        <v>4</v>
      </c>
      <c r="O232" s="9" t="s">
        <v>137</v>
      </c>
      <c r="P232" s="6" t="s">
        <v>204</v>
      </c>
      <c r="Q232" s="32" t="str">
        <f t="shared" si="48"/>
        <v>DVR (700) Crossband/No Inband; For APX (800) using Unknown or User-Defined Antenna</v>
      </c>
      <c r="R232" s="59">
        <f t="shared" si="49"/>
        <v>3</v>
      </c>
      <c r="S232" s="44">
        <f t="shared" si="50"/>
        <v>8</v>
      </c>
      <c r="T232" s="44">
        <f t="shared" si="51"/>
        <v>3</v>
      </c>
      <c r="U232" s="44">
        <f t="shared" si="52"/>
        <v>0</v>
      </c>
      <c r="V232" s="44">
        <f t="shared" si="53"/>
        <v>964</v>
      </c>
      <c r="W232" s="44">
        <f t="shared" si="54"/>
        <v>0</v>
      </c>
      <c r="X232" s="6">
        <f t="shared" si="55"/>
        <v>1</v>
      </c>
      <c r="Y232" s="32" t="s">
        <v>261</v>
      </c>
    </row>
    <row r="233" spans="1:25" s="6" customFormat="1" x14ac:dyDescent="0.3">
      <c r="I233" s="6" t="s">
        <v>16</v>
      </c>
      <c r="J233" s="9">
        <v>700</v>
      </c>
      <c r="K233" s="44"/>
      <c r="L233" s="44"/>
      <c r="M233" s="44"/>
      <c r="N233" s="56" t="s">
        <v>4</v>
      </c>
      <c r="O233" s="9" t="s">
        <v>24</v>
      </c>
      <c r="P233" s="6" t="s">
        <v>204</v>
      </c>
      <c r="Q233" s="32" t="str">
        <f t="shared" si="48"/>
        <v>DVR (700) Crossband/No Inband; For APX (800) using Single-Band Antenna(s)</v>
      </c>
      <c r="R233" s="59">
        <f t="shared" si="49"/>
        <v>3</v>
      </c>
      <c r="S233" s="44">
        <f t="shared" si="50"/>
        <v>8</v>
      </c>
      <c r="T233" s="44">
        <f t="shared" si="51"/>
        <v>3</v>
      </c>
      <c r="U233" s="44">
        <f t="shared" si="52"/>
        <v>1</v>
      </c>
      <c r="V233" s="44">
        <f t="shared" si="53"/>
        <v>965</v>
      </c>
      <c r="W233" s="44">
        <f t="shared" si="54"/>
        <v>0</v>
      </c>
      <c r="X233" s="6">
        <f t="shared" si="55"/>
        <v>1</v>
      </c>
      <c r="Y233" s="32" t="s">
        <v>261</v>
      </c>
    </row>
    <row r="234" spans="1:25" s="6" customFormat="1" x14ac:dyDescent="0.3">
      <c r="I234" s="6" t="s">
        <v>16</v>
      </c>
      <c r="J234" s="9">
        <v>700</v>
      </c>
      <c r="K234" s="44"/>
      <c r="L234" s="44"/>
      <c r="M234" s="44"/>
      <c r="N234" s="56" t="s">
        <v>4</v>
      </c>
      <c r="O234" s="9" t="s">
        <v>229</v>
      </c>
      <c r="P234" s="6" t="s">
        <v>204</v>
      </c>
      <c r="Q234" s="32" t="str">
        <f t="shared" si="48"/>
        <v>DVR (700) Crossband/No Inband; For APX (800) using One All-Band Antenna</v>
      </c>
      <c r="R234" s="59">
        <f t="shared" si="49"/>
        <v>3</v>
      </c>
      <c r="S234" s="44">
        <f t="shared" si="50"/>
        <v>8</v>
      </c>
      <c r="T234" s="44">
        <f t="shared" si="51"/>
        <v>3</v>
      </c>
      <c r="U234" s="44">
        <f t="shared" si="52"/>
        <v>2</v>
      </c>
      <c r="V234" s="44">
        <f t="shared" si="53"/>
        <v>966</v>
      </c>
      <c r="W234" s="44">
        <f t="shared" si="54"/>
        <v>0</v>
      </c>
      <c r="X234" s="6">
        <f t="shared" si="55"/>
        <v>1</v>
      </c>
      <c r="Y234" s="32" t="s">
        <v>261</v>
      </c>
    </row>
    <row r="235" spans="1:25" s="6" customFormat="1" x14ac:dyDescent="0.3">
      <c r="F235" s="6" t="s">
        <v>4</v>
      </c>
      <c r="J235" s="9">
        <v>700</v>
      </c>
      <c r="K235" s="44" t="s">
        <v>4</v>
      </c>
      <c r="L235" s="44"/>
      <c r="M235" s="44"/>
      <c r="N235" s="56" t="s">
        <v>4</v>
      </c>
      <c r="O235" s="9" t="s">
        <v>137</v>
      </c>
      <c r="P235" s="6" t="s">
        <v>203</v>
      </c>
      <c r="Q235" s="32" t="str">
        <f t="shared" si="48"/>
        <v>DVR (700) Inband/No Crossband; For APX (VHF+800) using Unknown or User-Defined Antenna</v>
      </c>
      <c r="R235" s="59">
        <f t="shared" si="49"/>
        <v>3</v>
      </c>
      <c r="S235" s="44">
        <f t="shared" si="50"/>
        <v>9</v>
      </c>
      <c r="T235" s="44">
        <f t="shared" si="51"/>
        <v>1</v>
      </c>
      <c r="U235" s="44">
        <f t="shared" si="52"/>
        <v>0</v>
      </c>
      <c r="V235" s="44">
        <f t="shared" si="53"/>
        <v>975</v>
      </c>
      <c r="W235" s="44">
        <f t="shared" si="54"/>
        <v>6</v>
      </c>
      <c r="X235" s="6">
        <f t="shared" si="55"/>
        <v>2</v>
      </c>
      <c r="Y235" s="32" t="s">
        <v>261</v>
      </c>
    </row>
    <row r="236" spans="1:25" s="6" customFormat="1" x14ac:dyDescent="0.3">
      <c r="B236" s="6" t="s">
        <v>4</v>
      </c>
      <c r="F236" s="6" t="s">
        <v>4</v>
      </c>
      <c r="J236" s="9">
        <v>700</v>
      </c>
      <c r="K236" s="44" t="s">
        <v>4</v>
      </c>
      <c r="L236" s="44"/>
      <c r="M236" s="44"/>
      <c r="N236" s="56" t="s">
        <v>4</v>
      </c>
      <c r="O236" s="9" t="s">
        <v>24</v>
      </c>
      <c r="P236" s="6" t="s">
        <v>203</v>
      </c>
      <c r="Q236" s="32" t="str">
        <f t="shared" si="48"/>
        <v>DVR (700) Inband/No Crossband; For APX (VHF+800) using Single-Band Antenna(s)</v>
      </c>
      <c r="R236" s="59">
        <f t="shared" si="49"/>
        <v>3</v>
      </c>
      <c r="S236" s="44">
        <f t="shared" si="50"/>
        <v>9</v>
      </c>
      <c r="T236" s="44">
        <f t="shared" si="51"/>
        <v>1</v>
      </c>
      <c r="U236" s="44">
        <f t="shared" si="52"/>
        <v>1</v>
      </c>
      <c r="V236" s="44">
        <f t="shared" si="53"/>
        <v>976</v>
      </c>
      <c r="W236" s="44">
        <f t="shared" si="54"/>
        <v>8</v>
      </c>
      <c r="X236" s="6">
        <f t="shared" si="55"/>
        <v>2</v>
      </c>
      <c r="Y236" s="32" t="s">
        <v>261</v>
      </c>
    </row>
    <row r="237" spans="1:25" s="6" customFormat="1" x14ac:dyDescent="0.3">
      <c r="F237" s="6" t="s">
        <v>4</v>
      </c>
      <c r="J237" s="9">
        <v>700</v>
      </c>
      <c r="K237" s="44" t="s">
        <v>4</v>
      </c>
      <c r="L237" s="44"/>
      <c r="M237" s="44"/>
      <c r="N237" s="56" t="s">
        <v>4</v>
      </c>
      <c r="O237" s="9" t="s">
        <v>229</v>
      </c>
      <c r="P237" s="6" t="s">
        <v>203</v>
      </c>
      <c r="Q237" s="32" t="str">
        <f t="shared" si="48"/>
        <v>DVR (700) Inband/No Crossband; For APX (VHF+800) using One All-Band Antenna</v>
      </c>
      <c r="R237" s="59">
        <f t="shared" si="49"/>
        <v>3</v>
      </c>
      <c r="S237" s="44">
        <f t="shared" si="50"/>
        <v>9</v>
      </c>
      <c r="T237" s="44">
        <f t="shared" si="51"/>
        <v>1</v>
      </c>
      <c r="U237" s="44">
        <f t="shared" si="52"/>
        <v>2</v>
      </c>
      <c r="V237" s="44">
        <f t="shared" si="53"/>
        <v>977</v>
      </c>
      <c r="W237" s="44">
        <f t="shared" si="54"/>
        <v>6</v>
      </c>
      <c r="X237" s="6">
        <f t="shared" si="55"/>
        <v>2</v>
      </c>
      <c r="Y237" s="32" t="s">
        <v>261</v>
      </c>
    </row>
    <row r="238" spans="1:25" s="6" customFormat="1" x14ac:dyDescent="0.3">
      <c r="C238" s="6" t="s">
        <v>4</v>
      </c>
      <c r="J238" s="9">
        <v>700</v>
      </c>
      <c r="K238" s="44" t="s">
        <v>4</v>
      </c>
      <c r="L238" s="44"/>
      <c r="M238" s="44"/>
      <c r="N238" s="56" t="s">
        <v>4</v>
      </c>
      <c r="O238" s="9" t="s">
        <v>137</v>
      </c>
      <c r="P238" s="6" t="s">
        <v>204</v>
      </c>
      <c r="Q238" s="32" t="str">
        <f t="shared" si="48"/>
        <v>DVR (700) Crossband/No Inband; For APX (VHF+800) using Unknown or User-Defined Antenna</v>
      </c>
      <c r="R238" s="59">
        <f t="shared" si="49"/>
        <v>3</v>
      </c>
      <c r="S238" s="44">
        <f t="shared" si="50"/>
        <v>9</v>
      </c>
      <c r="T238" s="44">
        <f t="shared" si="51"/>
        <v>3</v>
      </c>
      <c r="U238" s="44">
        <f t="shared" si="52"/>
        <v>0</v>
      </c>
      <c r="V238" s="44">
        <f t="shared" si="53"/>
        <v>981</v>
      </c>
      <c r="W238" s="44">
        <f t="shared" si="54"/>
        <v>3</v>
      </c>
      <c r="X238" s="6">
        <f t="shared" si="55"/>
        <v>2</v>
      </c>
      <c r="Y238" s="32" t="s">
        <v>261</v>
      </c>
    </row>
    <row r="239" spans="1:25" s="6" customFormat="1" x14ac:dyDescent="0.3">
      <c r="B239" s="6" t="s">
        <v>4</v>
      </c>
      <c r="H239" s="6" t="s">
        <v>4</v>
      </c>
      <c r="J239" s="9">
        <v>700</v>
      </c>
      <c r="K239" s="44" t="s">
        <v>4</v>
      </c>
      <c r="L239" s="44"/>
      <c r="M239" s="44"/>
      <c r="N239" s="56" t="s">
        <v>4</v>
      </c>
      <c r="O239" s="9" t="s">
        <v>24</v>
      </c>
      <c r="P239" s="6" t="s">
        <v>204</v>
      </c>
      <c r="Q239" s="32" t="str">
        <f t="shared" si="48"/>
        <v>DVR (700) Crossband/No Inband; For APX (VHF+800) using Single-Band Antenna(s)</v>
      </c>
      <c r="R239" s="59">
        <f t="shared" si="49"/>
        <v>3</v>
      </c>
      <c r="S239" s="44">
        <f t="shared" si="50"/>
        <v>9</v>
      </c>
      <c r="T239" s="44">
        <f t="shared" si="51"/>
        <v>3</v>
      </c>
      <c r="U239" s="44">
        <f t="shared" si="52"/>
        <v>1</v>
      </c>
      <c r="V239" s="44">
        <f t="shared" si="53"/>
        <v>982</v>
      </c>
      <c r="W239" s="44">
        <f t="shared" si="54"/>
        <v>12</v>
      </c>
      <c r="X239" s="6">
        <f t="shared" si="55"/>
        <v>2</v>
      </c>
      <c r="Y239" s="32" t="s">
        <v>304</v>
      </c>
    </row>
    <row r="240" spans="1:25" s="6" customFormat="1" x14ac:dyDescent="0.3">
      <c r="C240" s="6" t="s">
        <v>4</v>
      </c>
      <c r="J240" s="9">
        <v>700</v>
      </c>
      <c r="K240" s="44" t="s">
        <v>4</v>
      </c>
      <c r="L240" s="44"/>
      <c r="M240" s="44"/>
      <c r="N240" s="56" t="s">
        <v>4</v>
      </c>
      <c r="O240" s="9" t="s">
        <v>229</v>
      </c>
      <c r="P240" s="6" t="s">
        <v>204</v>
      </c>
      <c r="Q240" s="32" t="str">
        <f t="shared" si="48"/>
        <v>DVR (700) Crossband/No Inband; For APX (VHF+800) using One All-Band Antenna</v>
      </c>
      <c r="R240" s="59">
        <f t="shared" si="49"/>
        <v>3</v>
      </c>
      <c r="S240" s="44">
        <f t="shared" si="50"/>
        <v>9</v>
      </c>
      <c r="T240" s="44">
        <f t="shared" si="51"/>
        <v>3</v>
      </c>
      <c r="U240" s="44">
        <f t="shared" si="52"/>
        <v>2</v>
      </c>
      <c r="V240" s="44">
        <f t="shared" si="53"/>
        <v>983</v>
      </c>
      <c r="W240" s="44">
        <f t="shared" si="54"/>
        <v>3</v>
      </c>
      <c r="X240" s="6">
        <f t="shared" si="55"/>
        <v>2</v>
      </c>
      <c r="Y240" s="32" t="s">
        <v>278</v>
      </c>
    </row>
    <row r="241" spans="2:25" s="6" customFormat="1" x14ac:dyDescent="0.3">
      <c r="D241" s="6" t="s">
        <v>4</v>
      </c>
      <c r="F241" s="6" t="s">
        <v>4</v>
      </c>
      <c r="J241" s="9">
        <v>700</v>
      </c>
      <c r="K241" s="44" t="s">
        <v>4</v>
      </c>
      <c r="L241" s="44"/>
      <c r="M241" s="44"/>
      <c r="N241" s="56" t="s">
        <v>4</v>
      </c>
      <c r="O241" s="9" t="s">
        <v>137</v>
      </c>
      <c r="P241" s="6" t="s">
        <v>205</v>
      </c>
      <c r="Q241" s="32" t="str">
        <f t="shared" si="48"/>
        <v>DVR (700) Inband &amp; Crossband; For APX (VHF+800) using Unknown or User-Defined Antenna</v>
      </c>
      <c r="R241" s="59">
        <f t="shared" si="49"/>
        <v>3</v>
      </c>
      <c r="S241" s="44">
        <f t="shared" si="50"/>
        <v>9</v>
      </c>
      <c r="T241" s="44">
        <f t="shared" si="51"/>
        <v>5</v>
      </c>
      <c r="U241" s="44">
        <f t="shared" si="52"/>
        <v>0</v>
      </c>
      <c r="V241" s="44">
        <f t="shared" si="53"/>
        <v>987</v>
      </c>
      <c r="W241" s="44">
        <f t="shared" si="54"/>
        <v>10</v>
      </c>
      <c r="X241" s="6">
        <f t="shared" si="55"/>
        <v>2</v>
      </c>
      <c r="Y241" s="32" t="s">
        <v>261</v>
      </c>
    </row>
    <row r="242" spans="2:25" s="6" customFormat="1" x14ac:dyDescent="0.3">
      <c r="B242" s="6" t="s">
        <v>4</v>
      </c>
      <c r="F242" s="6" t="s">
        <v>4</v>
      </c>
      <c r="J242" s="9">
        <v>700</v>
      </c>
      <c r="K242" s="44" t="s">
        <v>4</v>
      </c>
      <c r="L242" s="44"/>
      <c r="M242" s="44"/>
      <c r="N242" s="56" t="s">
        <v>4</v>
      </c>
      <c r="O242" s="9" t="s">
        <v>24</v>
      </c>
      <c r="P242" s="6" t="s">
        <v>205</v>
      </c>
      <c r="Q242" s="32" t="str">
        <f t="shared" si="48"/>
        <v>DVR (700) Inband &amp; Crossband; For APX (VHF+800) using Single-Band Antenna(s)</v>
      </c>
      <c r="R242" s="59">
        <f t="shared" si="49"/>
        <v>3</v>
      </c>
      <c r="S242" s="44">
        <f t="shared" si="50"/>
        <v>9</v>
      </c>
      <c r="T242" s="44">
        <f t="shared" si="51"/>
        <v>5</v>
      </c>
      <c r="U242" s="44">
        <f t="shared" si="52"/>
        <v>1</v>
      </c>
      <c r="V242" s="44">
        <f t="shared" si="53"/>
        <v>988</v>
      </c>
      <c r="W242" s="44">
        <f t="shared" si="54"/>
        <v>8</v>
      </c>
      <c r="X242" s="6">
        <f t="shared" si="55"/>
        <v>2</v>
      </c>
      <c r="Y242" s="32" t="s">
        <v>261</v>
      </c>
    </row>
    <row r="243" spans="2:25" s="6" customFormat="1" x14ac:dyDescent="0.3">
      <c r="D243" s="6" t="s">
        <v>4</v>
      </c>
      <c r="F243" s="6" t="s">
        <v>4</v>
      </c>
      <c r="J243" s="9">
        <v>700</v>
      </c>
      <c r="K243" s="44" t="s">
        <v>4</v>
      </c>
      <c r="L243" s="44"/>
      <c r="M243" s="44"/>
      <c r="N243" s="56" t="s">
        <v>4</v>
      </c>
      <c r="O243" s="9" t="s">
        <v>229</v>
      </c>
      <c r="P243" s="6" t="s">
        <v>205</v>
      </c>
      <c r="Q243" s="32" t="str">
        <f t="shared" si="48"/>
        <v>DVR (700) Inband &amp; Crossband; For APX (VHF+800) using One All-Band Antenna</v>
      </c>
      <c r="R243" s="59">
        <f t="shared" si="49"/>
        <v>3</v>
      </c>
      <c r="S243" s="44">
        <f t="shared" si="50"/>
        <v>9</v>
      </c>
      <c r="T243" s="44">
        <f t="shared" si="51"/>
        <v>5</v>
      </c>
      <c r="U243" s="44">
        <f t="shared" si="52"/>
        <v>2</v>
      </c>
      <c r="V243" s="44">
        <f t="shared" si="53"/>
        <v>989</v>
      </c>
      <c r="W243" s="44">
        <f t="shared" si="54"/>
        <v>10</v>
      </c>
      <c r="X243" s="6">
        <f t="shared" si="55"/>
        <v>2</v>
      </c>
      <c r="Y243" s="32" t="s">
        <v>294</v>
      </c>
    </row>
    <row r="244" spans="2:25" s="6" customFormat="1" x14ac:dyDescent="0.3">
      <c r="F244" s="6" t="s">
        <v>4</v>
      </c>
      <c r="J244" s="9">
        <v>700</v>
      </c>
      <c r="K244" s="44"/>
      <c r="L244" s="44" t="s">
        <v>4</v>
      </c>
      <c r="M244" s="44"/>
      <c r="N244" s="56" t="s">
        <v>4</v>
      </c>
      <c r="O244" s="9" t="s">
        <v>137</v>
      </c>
      <c r="P244" s="6" t="s">
        <v>203</v>
      </c>
      <c r="Q244" s="32" t="str">
        <f t="shared" si="48"/>
        <v>DVR (700) Inband/No Crossband; For APX (UHF+800) using Unknown or User-Defined Antenna</v>
      </c>
      <c r="R244" s="59">
        <f t="shared" si="49"/>
        <v>3</v>
      </c>
      <c r="S244" s="44">
        <f t="shared" si="50"/>
        <v>10</v>
      </c>
      <c r="T244" s="44">
        <f t="shared" si="51"/>
        <v>1</v>
      </c>
      <c r="U244" s="44">
        <f t="shared" si="52"/>
        <v>0</v>
      </c>
      <c r="V244" s="44">
        <f t="shared" si="53"/>
        <v>992</v>
      </c>
      <c r="W244" s="44">
        <f t="shared" si="54"/>
        <v>6</v>
      </c>
      <c r="X244" s="6">
        <f t="shared" si="55"/>
        <v>2</v>
      </c>
      <c r="Y244" s="32" t="s">
        <v>261</v>
      </c>
    </row>
    <row r="245" spans="2:25" s="6" customFormat="1" x14ac:dyDescent="0.3">
      <c r="B245" s="6" t="s">
        <v>4</v>
      </c>
      <c r="F245" s="6" t="s">
        <v>4</v>
      </c>
      <c r="J245" s="9">
        <v>700</v>
      </c>
      <c r="K245" s="44"/>
      <c r="L245" s="44" t="s">
        <v>4</v>
      </c>
      <c r="M245" s="44"/>
      <c r="N245" s="56" t="s">
        <v>4</v>
      </c>
      <c r="O245" s="9" t="s">
        <v>24</v>
      </c>
      <c r="P245" s="6" t="s">
        <v>203</v>
      </c>
      <c r="Q245" s="32" t="str">
        <f t="shared" si="48"/>
        <v>DVR (700) Inband/No Crossband; For APX (UHF+800) using Single-Band Antenna(s)</v>
      </c>
      <c r="R245" s="59">
        <f t="shared" si="49"/>
        <v>3</v>
      </c>
      <c r="S245" s="44">
        <f t="shared" si="50"/>
        <v>10</v>
      </c>
      <c r="T245" s="44">
        <f t="shared" si="51"/>
        <v>1</v>
      </c>
      <c r="U245" s="44">
        <f t="shared" si="52"/>
        <v>1</v>
      </c>
      <c r="V245" s="44">
        <f t="shared" si="53"/>
        <v>993</v>
      </c>
      <c r="W245" s="44">
        <f t="shared" si="54"/>
        <v>8</v>
      </c>
      <c r="X245" s="6">
        <f t="shared" si="55"/>
        <v>2</v>
      </c>
      <c r="Y245" s="32" t="s">
        <v>261</v>
      </c>
    </row>
    <row r="246" spans="2:25" s="6" customFormat="1" x14ac:dyDescent="0.3">
      <c r="F246" s="6" t="s">
        <v>4</v>
      </c>
      <c r="J246" s="9">
        <v>700</v>
      </c>
      <c r="K246" s="44"/>
      <c r="L246" s="44" t="s">
        <v>4</v>
      </c>
      <c r="M246" s="44"/>
      <c r="N246" s="56" t="s">
        <v>4</v>
      </c>
      <c r="O246" s="9" t="s">
        <v>229</v>
      </c>
      <c r="P246" s="6" t="s">
        <v>203</v>
      </c>
      <c r="Q246" s="32" t="str">
        <f t="shared" si="48"/>
        <v>DVR (700) Inband/No Crossband; For APX (UHF+800) using One All-Band Antenna</v>
      </c>
      <c r="R246" s="59">
        <f t="shared" si="49"/>
        <v>3</v>
      </c>
      <c r="S246" s="44">
        <f t="shared" si="50"/>
        <v>10</v>
      </c>
      <c r="T246" s="44">
        <f t="shared" si="51"/>
        <v>1</v>
      </c>
      <c r="U246" s="44">
        <f t="shared" si="52"/>
        <v>2</v>
      </c>
      <c r="V246" s="44">
        <f t="shared" si="53"/>
        <v>994</v>
      </c>
      <c r="W246" s="44">
        <f t="shared" si="54"/>
        <v>6</v>
      </c>
      <c r="X246" s="6">
        <f t="shared" si="55"/>
        <v>2</v>
      </c>
      <c r="Y246" s="32" t="s">
        <v>261</v>
      </c>
    </row>
    <row r="247" spans="2:25" s="6" customFormat="1" x14ac:dyDescent="0.3">
      <c r="C247" s="6" t="s">
        <v>4</v>
      </c>
      <c r="J247" s="9">
        <v>700</v>
      </c>
      <c r="K247" s="44"/>
      <c r="L247" s="44" t="s">
        <v>4</v>
      </c>
      <c r="M247" s="44"/>
      <c r="N247" s="56" t="s">
        <v>4</v>
      </c>
      <c r="O247" s="9" t="s">
        <v>137</v>
      </c>
      <c r="P247" s="6" t="s">
        <v>204</v>
      </c>
      <c r="Q247" s="32" t="str">
        <f t="shared" si="48"/>
        <v>DVR (700) Crossband/No Inband; For APX (UHF+800) using Unknown or User-Defined Antenna</v>
      </c>
      <c r="R247" s="59">
        <f t="shared" si="49"/>
        <v>3</v>
      </c>
      <c r="S247" s="44">
        <f t="shared" si="50"/>
        <v>10</v>
      </c>
      <c r="T247" s="44">
        <f t="shared" si="51"/>
        <v>3</v>
      </c>
      <c r="U247" s="44">
        <f t="shared" si="52"/>
        <v>0</v>
      </c>
      <c r="V247" s="44">
        <f t="shared" si="53"/>
        <v>998</v>
      </c>
      <c r="W247" s="44">
        <f t="shared" si="54"/>
        <v>3</v>
      </c>
      <c r="X247" s="6">
        <f t="shared" si="55"/>
        <v>2</v>
      </c>
      <c r="Y247" s="32" t="s">
        <v>261</v>
      </c>
    </row>
    <row r="248" spans="2:25" s="6" customFormat="1" x14ac:dyDescent="0.3">
      <c r="B248" s="6" t="s">
        <v>4</v>
      </c>
      <c r="H248" s="6" t="s">
        <v>4</v>
      </c>
      <c r="J248" s="9">
        <v>700</v>
      </c>
      <c r="K248" s="44"/>
      <c r="L248" s="44" t="s">
        <v>4</v>
      </c>
      <c r="M248" s="44"/>
      <c r="N248" s="56" t="s">
        <v>4</v>
      </c>
      <c r="O248" s="9" t="s">
        <v>24</v>
      </c>
      <c r="P248" s="6" t="s">
        <v>204</v>
      </c>
      <c r="Q248" s="32" t="str">
        <f t="shared" si="48"/>
        <v>DVR (700) Crossband/No Inband; For APX (UHF+800) using Single-Band Antenna(s)</v>
      </c>
      <c r="R248" s="59">
        <f t="shared" si="49"/>
        <v>3</v>
      </c>
      <c r="S248" s="44">
        <f t="shared" si="50"/>
        <v>10</v>
      </c>
      <c r="T248" s="44">
        <f t="shared" si="51"/>
        <v>3</v>
      </c>
      <c r="U248" s="44">
        <f t="shared" si="52"/>
        <v>1</v>
      </c>
      <c r="V248" s="44">
        <f t="shared" si="53"/>
        <v>999</v>
      </c>
      <c r="W248" s="44">
        <f t="shared" si="54"/>
        <v>12</v>
      </c>
      <c r="X248" s="6">
        <f t="shared" si="55"/>
        <v>2</v>
      </c>
      <c r="Y248" s="32" t="s">
        <v>305</v>
      </c>
    </row>
    <row r="249" spans="2:25" s="6" customFormat="1" x14ac:dyDescent="0.3">
      <c r="C249" s="6" t="s">
        <v>4</v>
      </c>
      <c r="J249" s="9">
        <v>700</v>
      </c>
      <c r="K249" s="44"/>
      <c r="L249" s="44" t="s">
        <v>4</v>
      </c>
      <c r="M249" s="44"/>
      <c r="N249" s="56" t="s">
        <v>4</v>
      </c>
      <c r="O249" s="9" t="s">
        <v>229</v>
      </c>
      <c r="P249" s="6" t="s">
        <v>204</v>
      </c>
      <c r="Q249" s="32" t="str">
        <f t="shared" si="48"/>
        <v>DVR (700) Crossband/No Inband; For APX (UHF+800) using One All-Band Antenna</v>
      </c>
      <c r="R249" s="59">
        <f t="shared" si="49"/>
        <v>3</v>
      </c>
      <c r="S249" s="44">
        <f t="shared" si="50"/>
        <v>10</v>
      </c>
      <c r="T249" s="44">
        <f t="shared" si="51"/>
        <v>3</v>
      </c>
      <c r="U249" s="44">
        <f t="shared" si="52"/>
        <v>2</v>
      </c>
      <c r="V249" s="44">
        <f t="shared" si="53"/>
        <v>1000</v>
      </c>
      <c r="W249" s="44">
        <f t="shared" si="54"/>
        <v>3</v>
      </c>
      <c r="X249" s="6">
        <f t="shared" si="55"/>
        <v>2</v>
      </c>
      <c r="Y249" s="32" t="s">
        <v>279</v>
      </c>
    </row>
    <row r="250" spans="2:25" s="6" customFormat="1" x14ac:dyDescent="0.3">
      <c r="D250" s="6" t="s">
        <v>4</v>
      </c>
      <c r="F250" s="6" t="s">
        <v>4</v>
      </c>
      <c r="J250" s="9">
        <v>700</v>
      </c>
      <c r="K250" s="44"/>
      <c r="L250" s="44" t="s">
        <v>4</v>
      </c>
      <c r="M250" s="44"/>
      <c r="N250" s="56" t="s">
        <v>4</v>
      </c>
      <c r="O250" s="9" t="s">
        <v>137</v>
      </c>
      <c r="P250" s="6" t="s">
        <v>205</v>
      </c>
      <c r="Q250" s="32" t="str">
        <f t="shared" si="48"/>
        <v>DVR (700) Inband &amp; Crossband; For APX (UHF+800) using Unknown or User-Defined Antenna</v>
      </c>
      <c r="R250" s="59">
        <f t="shared" si="49"/>
        <v>3</v>
      </c>
      <c r="S250" s="44">
        <f t="shared" si="50"/>
        <v>10</v>
      </c>
      <c r="T250" s="44">
        <f t="shared" si="51"/>
        <v>5</v>
      </c>
      <c r="U250" s="44">
        <f t="shared" si="52"/>
        <v>0</v>
      </c>
      <c r="V250" s="44">
        <f t="shared" si="53"/>
        <v>1004</v>
      </c>
      <c r="W250" s="44">
        <f t="shared" si="54"/>
        <v>10</v>
      </c>
      <c r="X250" s="6">
        <f t="shared" si="55"/>
        <v>2</v>
      </c>
      <c r="Y250" s="32" t="s">
        <v>261</v>
      </c>
    </row>
    <row r="251" spans="2:25" s="6" customFormat="1" x14ac:dyDescent="0.3">
      <c r="B251" s="6" t="s">
        <v>4</v>
      </c>
      <c r="F251" s="6" t="s">
        <v>4</v>
      </c>
      <c r="J251" s="9">
        <v>700</v>
      </c>
      <c r="K251" s="44"/>
      <c r="L251" s="44" t="s">
        <v>4</v>
      </c>
      <c r="M251" s="44"/>
      <c r="N251" s="56" t="s">
        <v>4</v>
      </c>
      <c r="O251" s="9" t="s">
        <v>24</v>
      </c>
      <c r="P251" s="6" t="s">
        <v>205</v>
      </c>
      <c r="Q251" s="32" t="str">
        <f t="shared" si="48"/>
        <v>DVR (700) Inband &amp; Crossband; For APX (UHF+800) using Single-Band Antenna(s)</v>
      </c>
      <c r="R251" s="59">
        <f t="shared" si="49"/>
        <v>3</v>
      </c>
      <c r="S251" s="44">
        <f t="shared" si="50"/>
        <v>10</v>
      </c>
      <c r="T251" s="44">
        <f t="shared" si="51"/>
        <v>5</v>
      </c>
      <c r="U251" s="44">
        <f t="shared" si="52"/>
        <v>1</v>
      </c>
      <c r="V251" s="44">
        <f t="shared" si="53"/>
        <v>1005</v>
      </c>
      <c r="W251" s="44">
        <f t="shared" si="54"/>
        <v>8</v>
      </c>
      <c r="X251" s="6">
        <f t="shared" si="55"/>
        <v>2</v>
      </c>
      <c r="Y251" s="32" t="s">
        <v>261</v>
      </c>
    </row>
    <row r="252" spans="2:25" s="6" customFormat="1" x14ac:dyDescent="0.3">
      <c r="D252" s="6" t="s">
        <v>4</v>
      </c>
      <c r="F252" s="6" t="s">
        <v>4</v>
      </c>
      <c r="J252" s="9">
        <v>700</v>
      </c>
      <c r="K252" s="44"/>
      <c r="L252" s="44" t="s">
        <v>4</v>
      </c>
      <c r="M252" s="44"/>
      <c r="N252" s="56" t="s">
        <v>4</v>
      </c>
      <c r="O252" s="9" t="s">
        <v>229</v>
      </c>
      <c r="P252" s="6" t="s">
        <v>205</v>
      </c>
      <c r="Q252" s="32" t="str">
        <f t="shared" si="48"/>
        <v>DVR (700) Inband &amp; Crossband; For APX (UHF+800) using One All-Band Antenna</v>
      </c>
      <c r="R252" s="59">
        <f t="shared" si="49"/>
        <v>3</v>
      </c>
      <c r="S252" s="44">
        <f t="shared" si="50"/>
        <v>10</v>
      </c>
      <c r="T252" s="44">
        <f t="shared" si="51"/>
        <v>5</v>
      </c>
      <c r="U252" s="44">
        <f t="shared" si="52"/>
        <v>2</v>
      </c>
      <c r="V252" s="44">
        <f t="shared" si="53"/>
        <v>1006</v>
      </c>
      <c r="W252" s="44">
        <f t="shared" si="54"/>
        <v>10</v>
      </c>
      <c r="X252" s="6">
        <f t="shared" si="55"/>
        <v>2</v>
      </c>
      <c r="Y252" s="32" t="s">
        <v>295</v>
      </c>
    </row>
    <row r="253" spans="2:25" s="6" customFormat="1" x14ac:dyDescent="0.3">
      <c r="F253" s="6" t="s">
        <v>4</v>
      </c>
      <c r="J253" s="9">
        <v>700</v>
      </c>
      <c r="K253" s="44" t="s">
        <v>4</v>
      </c>
      <c r="L253" s="44" t="s">
        <v>4</v>
      </c>
      <c r="M253" s="44"/>
      <c r="N253" s="56" t="s">
        <v>4</v>
      </c>
      <c r="O253" s="9" t="s">
        <v>137</v>
      </c>
      <c r="P253" s="6" t="s">
        <v>203</v>
      </c>
      <c r="Q253" s="32" t="str">
        <f t="shared" si="48"/>
        <v>DVR (700) Inband/No Crossband; For APX (VHF+UHF+800) using Unknown or User-Defined Antenna</v>
      </c>
      <c r="R253" s="59">
        <f t="shared" si="49"/>
        <v>3</v>
      </c>
      <c r="S253" s="44">
        <f t="shared" si="50"/>
        <v>11</v>
      </c>
      <c r="T253" s="44">
        <f t="shared" si="51"/>
        <v>1</v>
      </c>
      <c r="U253" s="44">
        <f t="shared" si="52"/>
        <v>0</v>
      </c>
      <c r="V253" s="44">
        <f t="shared" si="53"/>
        <v>1009</v>
      </c>
      <c r="W253" s="44">
        <f t="shared" si="54"/>
        <v>6</v>
      </c>
      <c r="X253" s="6">
        <f t="shared" si="55"/>
        <v>3</v>
      </c>
      <c r="Y253" s="32" t="s">
        <v>261</v>
      </c>
    </row>
    <row r="254" spans="2:25" s="6" customFormat="1" x14ac:dyDescent="0.3">
      <c r="B254" s="6" t="s">
        <v>4</v>
      </c>
      <c r="F254" s="6" t="s">
        <v>4</v>
      </c>
      <c r="J254" s="9">
        <v>700</v>
      </c>
      <c r="K254" s="44" t="s">
        <v>4</v>
      </c>
      <c r="L254" s="44" t="s">
        <v>4</v>
      </c>
      <c r="M254" s="44"/>
      <c r="N254" s="56" t="s">
        <v>4</v>
      </c>
      <c r="O254" s="9" t="s">
        <v>24</v>
      </c>
      <c r="P254" s="6" t="s">
        <v>203</v>
      </c>
      <c r="Q254" s="32" t="str">
        <f t="shared" si="48"/>
        <v>DVR (700) Inband/No Crossband; For APX (VHF+UHF+800) using Single-Band Antenna(s)</v>
      </c>
      <c r="R254" s="59">
        <f t="shared" si="49"/>
        <v>3</v>
      </c>
      <c r="S254" s="44">
        <f t="shared" si="50"/>
        <v>11</v>
      </c>
      <c r="T254" s="44">
        <f t="shared" si="51"/>
        <v>1</v>
      </c>
      <c r="U254" s="44">
        <f t="shared" si="52"/>
        <v>1</v>
      </c>
      <c r="V254" s="44">
        <f t="shared" si="53"/>
        <v>1010</v>
      </c>
      <c r="W254" s="44">
        <f t="shared" si="54"/>
        <v>8</v>
      </c>
      <c r="X254" s="6">
        <f t="shared" si="55"/>
        <v>3</v>
      </c>
      <c r="Y254" s="32" t="s">
        <v>261</v>
      </c>
    </row>
    <row r="255" spans="2:25" s="6" customFormat="1" x14ac:dyDescent="0.3">
      <c r="F255" s="6" t="s">
        <v>4</v>
      </c>
      <c r="J255" s="9">
        <v>700</v>
      </c>
      <c r="K255" s="44" t="s">
        <v>4</v>
      </c>
      <c r="L255" s="44" t="s">
        <v>4</v>
      </c>
      <c r="M255" s="44"/>
      <c r="N255" s="56" t="s">
        <v>4</v>
      </c>
      <c r="O255" s="9" t="s">
        <v>229</v>
      </c>
      <c r="P255" s="6" t="s">
        <v>203</v>
      </c>
      <c r="Q255" s="32" t="str">
        <f t="shared" si="48"/>
        <v>DVR (700) Inband/No Crossband; For APX (VHF+UHF+800) using One All-Band Antenna</v>
      </c>
      <c r="R255" s="59">
        <f t="shared" si="49"/>
        <v>3</v>
      </c>
      <c r="S255" s="44">
        <f t="shared" si="50"/>
        <v>11</v>
      </c>
      <c r="T255" s="44">
        <f t="shared" si="51"/>
        <v>1</v>
      </c>
      <c r="U255" s="44">
        <f t="shared" si="52"/>
        <v>2</v>
      </c>
      <c r="V255" s="44">
        <f t="shared" si="53"/>
        <v>1011</v>
      </c>
      <c r="W255" s="44">
        <f t="shared" si="54"/>
        <v>6</v>
      </c>
      <c r="X255" s="6">
        <f t="shared" si="55"/>
        <v>3</v>
      </c>
      <c r="Y255" s="32" t="s">
        <v>261</v>
      </c>
    </row>
    <row r="256" spans="2:25" s="6" customFormat="1" x14ac:dyDescent="0.3">
      <c r="E256" s="6" t="s">
        <v>4</v>
      </c>
      <c r="J256" s="9">
        <v>700</v>
      </c>
      <c r="K256" s="44" t="s">
        <v>4</v>
      </c>
      <c r="L256" s="44" t="s">
        <v>4</v>
      </c>
      <c r="M256" s="44"/>
      <c r="N256" s="56" t="s">
        <v>4</v>
      </c>
      <c r="O256" s="9" t="s">
        <v>137</v>
      </c>
      <c r="P256" s="6" t="s">
        <v>204</v>
      </c>
      <c r="Q256" s="32" t="str">
        <f t="shared" si="48"/>
        <v>DVR (700) Crossband/No Inband; For APX (VHF+UHF+800) using Unknown or User-Defined Antenna</v>
      </c>
      <c r="R256" s="59">
        <f t="shared" si="49"/>
        <v>3</v>
      </c>
      <c r="S256" s="44">
        <f t="shared" si="50"/>
        <v>11</v>
      </c>
      <c r="T256" s="44">
        <f t="shared" si="51"/>
        <v>3</v>
      </c>
      <c r="U256" s="44">
        <f t="shared" si="52"/>
        <v>0</v>
      </c>
      <c r="V256" s="44">
        <f t="shared" si="53"/>
        <v>1015</v>
      </c>
      <c r="W256" s="44">
        <f t="shared" si="54"/>
        <v>5</v>
      </c>
      <c r="X256" s="6">
        <f t="shared" si="55"/>
        <v>3</v>
      </c>
      <c r="Y256" s="32" t="s">
        <v>261</v>
      </c>
    </row>
    <row r="257" spans="1:25" s="6" customFormat="1" x14ac:dyDescent="0.3">
      <c r="B257" s="6" t="s">
        <v>4</v>
      </c>
      <c r="H257" s="6" t="s">
        <v>4</v>
      </c>
      <c r="J257" s="9">
        <v>700</v>
      </c>
      <c r="K257" s="44" t="s">
        <v>4</v>
      </c>
      <c r="L257" s="44" t="s">
        <v>4</v>
      </c>
      <c r="M257" s="44"/>
      <c r="N257" s="56" t="s">
        <v>4</v>
      </c>
      <c r="O257" s="9" t="s">
        <v>24</v>
      </c>
      <c r="P257" s="6" t="s">
        <v>204</v>
      </c>
      <c r="Q257" s="32" t="str">
        <f t="shared" si="48"/>
        <v>DVR (700) Crossband/No Inband; For APX (VHF+UHF+800) using Single-Band Antenna(s)</v>
      </c>
      <c r="R257" s="59">
        <f t="shared" si="49"/>
        <v>3</v>
      </c>
      <c r="S257" s="44">
        <f t="shared" si="50"/>
        <v>11</v>
      </c>
      <c r="T257" s="44">
        <f t="shared" si="51"/>
        <v>3</v>
      </c>
      <c r="U257" s="44">
        <f t="shared" si="52"/>
        <v>1</v>
      </c>
      <c r="V257" s="44">
        <f t="shared" si="53"/>
        <v>1016</v>
      </c>
      <c r="W257" s="44">
        <f t="shared" si="54"/>
        <v>12</v>
      </c>
      <c r="X257" s="6">
        <f t="shared" si="55"/>
        <v>3</v>
      </c>
      <c r="Y257" s="32" t="s">
        <v>312</v>
      </c>
    </row>
    <row r="258" spans="1:25" s="6" customFormat="1" x14ac:dyDescent="0.3">
      <c r="E258" s="6" t="s">
        <v>4</v>
      </c>
      <c r="J258" s="9">
        <v>700</v>
      </c>
      <c r="K258" s="44" t="s">
        <v>4</v>
      </c>
      <c r="L258" s="44" t="s">
        <v>4</v>
      </c>
      <c r="M258" s="44"/>
      <c r="N258" s="56" t="s">
        <v>4</v>
      </c>
      <c r="O258" s="9" t="s">
        <v>229</v>
      </c>
      <c r="P258" s="6" t="s">
        <v>204</v>
      </c>
      <c r="Q258" s="32" t="str">
        <f t="shared" si="48"/>
        <v>DVR (700) Crossband/No Inband; For APX (VHF+UHF+800) using One All-Band Antenna</v>
      </c>
      <c r="R258" s="59">
        <f t="shared" si="49"/>
        <v>3</v>
      </c>
      <c r="S258" s="44">
        <f t="shared" si="50"/>
        <v>11</v>
      </c>
      <c r="T258" s="44">
        <f t="shared" si="51"/>
        <v>3</v>
      </c>
      <c r="U258" s="44">
        <f t="shared" si="52"/>
        <v>2</v>
      </c>
      <c r="V258" s="44">
        <f t="shared" si="53"/>
        <v>1017</v>
      </c>
      <c r="W258" s="44">
        <f t="shared" si="54"/>
        <v>5</v>
      </c>
      <c r="X258" s="6">
        <f t="shared" si="55"/>
        <v>3</v>
      </c>
      <c r="Y258" s="32" t="s">
        <v>301</v>
      </c>
    </row>
    <row r="259" spans="1:25" s="6" customFormat="1" x14ac:dyDescent="0.3">
      <c r="D259" s="6" t="s">
        <v>4</v>
      </c>
      <c r="F259" s="6" t="s">
        <v>4</v>
      </c>
      <c r="J259" s="9">
        <v>700</v>
      </c>
      <c r="K259" s="44" t="s">
        <v>4</v>
      </c>
      <c r="L259" s="44" t="s">
        <v>4</v>
      </c>
      <c r="M259" s="44"/>
      <c r="N259" s="56" t="s">
        <v>4</v>
      </c>
      <c r="O259" s="9" t="s">
        <v>137</v>
      </c>
      <c r="P259" s="6" t="s">
        <v>205</v>
      </c>
      <c r="Q259" s="32" t="str">
        <f t="shared" si="48"/>
        <v>DVR (700) Inband &amp; Crossband; For APX (VHF+UHF+800) using Unknown or User-Defined Antenna</v>
      </c>
      <c r="R259" s="59">
        <f t="shared" si="49"/>
        <v>3</v>
      </c>
      <c r="S259" s="44">
        <f t="shared" si="50"/>
        <v>11</v>
      </c>
      <c r="T259" s="44">
        <f t="shared" si="51"/>
        <v>5</v>
      </c>
      <c r="U259" s="44">
        <f t="shared" si="52"/>
        <v>0</v>
      </c>
      <c r="V259" s="44">
        <f t="shared" si="53"/>
        <v>1021</v>
      </c>
      <c r="W259" s="44">
        <f t="shared" si="54"/>
        <v>10</v>
      </c>
      <c r="X259" s="6">
        <f t="shared" si="55"/>
        <v>3</v>
      </c>
      <c r="Y259" s="32" t="s">
        <v>261</v>
      </c>
    </row>
    <row r="260" spans="1:25" s="6" customFormat="1" x14ac:dyDescent="0.3">
      <c r="B260" s="6" t="s">
        <v>4</v>
      </c>
      <c r="F260" s="6" t="s">
        <v>4</v>
      </c>
      <c r="J260" s="9">
        <v>700</v>
      </c>
      <c r="K260" s="44" t="s">
        <v>4</v>
      </c>
      <c r="L260" s="44" t="s">
        <v>4</v>
      </c>
      <c r="M260" s="44"/>
      <c r="N260" s="56" t="s">
        <v>4</v>
      </c>
      <c r="O260" s="9" t="s">
        <v>24</v>
      </c>
      <c r="P260" s="6" t="s">
        <v>205</v>
      </c>
      <c r="Q260" s="32" t="str">
        <f t="shared" si="48"/>
        <v>DVR (700) Inband &amp; Crossband; For APX (VHF+UHF+800) using Single-Band Antenna(s)</v>
      </c>
      <c r="R260" s="59">
        <f t="shared" si="49"/>
        <v>3</v>
      </c>
      <c r="S260" s="44">
        <f t="shared" si="50"/>
        <v>11</v>
      </c>
      <c r="T260" s="44">
        <f t="shared" si="51"/>
        <v>5</v>
      </c>
      <c r="U260" s="44">
        <f t="shared" si="52"/>
        <v>1</v>
      </c>
      <c r="V260" s="44">
        <f t="shared" si="53"/>
        <v>1022</v>
      </c>
      <c r="W260" s="44">
        <f t="shared" si="54"/>
        <v>8</v>
      </c>
      <c r="X260" s="6">
        <f t="shared" si="55"/>
        <v>3</v>
      </c>
      <c r="Y260" s="32" t="s">
        <v>261</v>
      </c>
    </row>
    <row r="261" spans="1:25" s="6" customFormat="1" x14ac:dyDescent="0.3">
      <c r="D261" s="6" t="s">
        <v>4</v>
      </c>
      <c r="F261" s="6" t="s">
        <v>4</v>
      </c>
      <c r="J261" s="9">
        <v>700</v>
      </c>
      <c r="K261" s="44" t="s">
        <v>4</v>
      </c>
      <c r="L261" s="44" t="s">
        <v>4</v>
      </c>
      <c r="M261" s="44"/>
      <c r="N261" s="56" t="s">
        <v>4</v>
      </c>
      <c r="O261" s="9" t="s">
        <v>229</v>
      </c>
      <c r="P261" s="6" t="s">
        <v>205</v>
      </c>
      <c r="Q261" s="32" t="str">
        <f t="shared" si="48"/>
        <v>DVR (700) Inband &amp; Crossband; For APX (VHF+UHF+800) using One All-Band Antenna</v>
      </c>
      <c r="R261" s="59">
        <f t="shared" si="49"/>
        <v>3</v>
      </c>
      <c r="S261" s="44">
        <f t="shared" si="50"/>
        <v>11</v>
      </c>
      <c r="T261" s="44">
        <f t="shared" si="51"/>
        <v>5</v>
      </c>
      <c r="U261" s="44">
        <f t="shared" si="52"/>
        <v>2</v>
      </c>
      <c r="V261" s="44">
        <f t="shared" si="53"/>
        <v>1023</v>
      </c>
      <c r="W261" s="44">
        <f t="shared" si="54"/>
        <v>10</v>
      </c>
      <c r="X261" s="6">
        <f t="shared" si="55"/>
        <v>3</v>
      </c>
      <c r="Y261" s="32" t="s">
        <v>298</v>
      </c>
    </row>
    <row r="262" spans="1:25" s="6" customFormat="1" x14ac:dyDescent="0.3">
      <c r="A262" s="6" t="s">
        <v>4</v>
      </c>
      <c r="F262" s="6" t="s">
        <v>4</v>
      </c>
      <c r="J262" s="9">
        <v>700</v>
      </c>
      <c r="K262" s="44"/>
      <c r="L262" s="44"/>
      <c r="M262" s="56" t="s">
        <v>4</v>
      </c>
      <c r="N262" s="56" t="s">
        <v>4</v>
      </c>
      <c r="O262" s="9" t="s">
        <v>137</v>
      </c>
      <c r="P262" s="6" t="s">
        <v>212</v>
      </c>
      <c r="Q262" s="32" t="str">
        <f t="shared" si="48"/>
        <v>DVR (700) Inband; For APX (700+800) using Unknown or User-Defined Antenna</v>
      </c>
      <c r="R262" s="59">
        <f t="shared" si="49"/>
        <v>3</v>
      </c>
      <c r="S262" s="44">
        <f t="shared" si="50"/>
        <v>12</v>
      </c>
      <c r="T262" s="44">
        <f t="shared" si="51"/>
        <v>2</v>
      </c>
      <c r="U262" s="44">
        <f t="shared" si="52"/>
        <v>0</v>
      </c>
      <c r="V262" s="44">
        <f t="shared" si="53"/>
        <v>1029</v>
      </c>
      <c r="W262" s="44">
        <f t="shared" si="54"/>
        <v>7</v>
      </c>
      <c r="X262" s="6">
        <f t="shared" si="55"/>
        <v>1</v>
      </c>
      <c r="Y262" s="32" t="s">
        <v>261</v>
      </c>
    </row>
    <row r="263" spans="1:25" s="6" customFormat="1" x14ac:dyDescent="0.3">
      <c r="A263" s="6" t="s">
        <v>4</v>
      </c>
      <c r="F263" s="6" t="s">
        <v>4</v>
      </c>
      <c r="J263" s="9">
        <v>700</v>
      </c>
      <c r="K263" s="44"/>
      <c r="L263" s="44"/>
      <c r="M263" s="56" t="s">
        <v>4</v>
      </c>
      <c r="N263" s="56" t="s">
        <v>4</v>
      </c>
      <c r="O263" s="9" t="s">
        <v>24</v>
      </c>
      <c r="P263" s="6" t="s">
        <v>212</v>
      </c>
      <c r="Q263" s="32" t="str">
        <f t="shared" ref="Q263:Q326" si="56">$J$6&amp;"("&amp;$J263&amp;")"&amp;" "&amp;VLOOKUP($P263,RPTCodes,2,FALSE) &amp;"; For APX ("&amp;VLOOKUP($S263,BAND_NAMES,2)&amp;") using "&amp;VLOOKUP($O263,ANTcodes,3,FALSE)</f>
        <v>DVR (700) Inband; For APX (700+800) using Single-Band Antenna(s)</v>
      </c>
      <c r="R263" s="59">
        <f t="shared" ref="R263:R326" si="57">VLOOKUP(J263,Freq_Bands,2)</f>
        <v>3</v>
      </c>
      <c r="S263" s="44">
        <f t="shared" ref="S263:S326" si="58">IF(K263="X",1,0)+IF(L263="X",2,0)+IF(M263="X",4,0)+IF(N263="X",8,0)</f>
        <v>12</v>
      </c>
      <c r="T263" s="44">
        <f t="shared" ref="T263:T326" si="59">VLOOKUP(P263,RPTCodes,4,FALSE)</f>
        <v>2</v>
      </c>
      <c r="U263" s="44">
        <f t="shared" ref="U263:U326" si="60">VLOOKUP(O263,ANTcodes,2,FALSE)</f>
        <v>1</v>
      </c>
      <c r="V263" s="44">
        <f t="shared" ref="V263:V326" si="61">$U263*MULT_ANT+$T263*MULT_RPT+$S263*MULT_MRF+$R263*MULT_VRF</f>
        <v>1030</v>
      </c>
      <c r="W263" s="44">
        <f t="shared" ref="W263:W326" si="62">IF($A263="X",1,0)+IF($B263="X",2,0)+IF($C263="X",3,0)+IF($D263="X",4,0)+IF($E263="X",5,0)+IF($F263="X",6,0)+IF($H263="X",10,0)</f>
        <v>7</v>
      </c>
      <c r="X263" s="6">
        <f t="shared" ref="X263:X326" si="63">COUNTA(K263:L263)+IF(RIGHT(M263&amp;N263,1)="X",1,0)</f>
        <v>1</v>
      </c>
      <c r="Y263" s="32" t="s">
        <v>261</v>
      </c>
    </row>
    <row r="264" spans="1:25" s="6" customFormat="1" x14ac:dyDescent="0.3">
      <c r="A264" s="6" t="s">
        <v>4</v>
      </c>
      <c r="F264" s="6" t="s">
        <v>4</v>
      </c>
      <c r="J264" s="9">
        <v>700</v>
      </c>
      <c r="K264" s="44"/>
      <c r="L264" s="44"/>
      <c r="M264" s="56" t="s">
        <v>4</v>
      </c>
      <c r="N264" s="56" t="s">
        <v>4</v>
      </c>
      <c r="O264" s="9" t="s">
        <v>229</v>
      </c>
      <c r="P264" s="6" t="s">
        <v>212</v>
      </c>
      <c r="Q264" s="32" t="str">
        <f t="shared" si="56"/>
        <v>DVR (700) Inband; For APX (700+800) using One All-Band Antenna</v>
      </c>
      <c r="R264" s="59">
        <f t="shared" si="57"/>
        <v>3</v>
      </c>
      <c r="S264" s="44">
        <f t="shared" si="58"/>
        <v>12</v>
      </c>
      <c r="T264" s="44">
        <f t="shared" si="59"/>
        <v>2</v>
      </c>
      <c r="U264" s="44">
        <f t="shared" si="60"/>
        <v>2</v>
      </c>
      <c r="V264" s="44">
        <f t="shared" si="61"/>
        <v>1031</v>
      </c>
      <c r="W264" s="44">
        <f t="shared" si="62"/>
        <v>7</v>
      </c>
      <c r="X264" s="6">
        <f t="shared" si="63"/>
        <v>1</v>
      </c>
      <c r="Y264" s="32" t="s">
        <v>261</v>
      </c>
    </row>
    <row r="265" spans="1:25" s="6" customFormat="1" x14ac:dyDescent="0.3">
      <c r="I265" s="6" t="s">
        <v>16</v>
      </c>
      <c r="J265" s="9">
        <v>700</v>
      </c>
      <c r="K265" s="44"/>
      <c r="L265" s="44"/>
      <c r="M265" s="56" t="s">
        <v>4</v>
      </c>
      <c r="N265" s="56" t="s">
        <v>4</v>
      </c>
      <c r="O265" s="9" t="s">
        <v>137</v>
      </c>
      <c r="P265" s="6" t="s">
        <v>204</v>
      </c>
      <c r="Q265" s="32" t="str">
        <f t="shared" si="56"/>
        <v>DVR (700) Crossband/No Inband; For APX (700+800) using Unknown or User-Defined Antenna</v>
      </c>
      <c r="R265" s="59">
        <f t="shared" si="57"/>
        <v>3</v>
      </c>
      <c r="S265" s="44">
        <f t="shared" si="58"/>
        <v>12</v>
      </c>
      <c r="T265" s="44">
        <f t="shared" si="59"/>
        <v>3</v>
      </c>
      <c r="U265" s="44">
        <f t="shared" si="60"/>
        <v>0</v>
      </c>
      <c r="V265" s="44">
        <f t="shared" si="61"/>
        <v>1032</v>
      </c>
      <c r="W265" s="44">
        <f t="shared" si="62"/>
        <v>0</v>
      </c>
      <c r="X265" s="6">
        <f t="shared" si="63"/>
        <v>1</v>
      </c>
      <c r="Y265" s="32" t="s">
        <v>261</v>
      </c>
    </row>
    <row r="266" spans="1:25" s="6" customFormat="1" x14ac:dyDescent="0.3">
      <c r="I266" s="6" t="s">
        <v>16</v>
      </c>
      <c r="J266" s="9">
        <v>700</v>
      </c>
      <c r="K266" s="44"/>
      <c r="L266" s="44"/>
      <c r="M266" s="56" t="s">
        <v>4</v>
      </c>
      <c r="N266" s="56" t="s">
        <v>4</v>
      </c>
      <c r="O266" s="9" t="s">
        <v>24</v>
      </c>
      <c r="P266" s="6" t="s">
        <v>204</v>
      </c>
      <c r="Q266" s="32" t="str">
        <f t="shared" si="56"/>
        <v>DVR (700) Crossband/No Inband; For APX (700+800) using Single-Band Antenna(s)</v>
      </c>
      <c r="R266" s="59">
        <f t="shared" si="57"/>
        <v>3</v>
      </c>
      <c r="S266" s="44">
        <f t="shared" si="58"/>
        <v>12</v>
      </c>
      <c r="T266" s="44">
        <f t="shared" si="59"/>
        <v>3</v>
      </c>
      <c r="U266" s="44">
        <f t="shared" si="60"/>
        <v>1</v>
      </c>
      <c r="V266" s="44">
        <f t="shared" si="61"/>
        <v>1033</v>
      </c>
      <c r="W266" s="44">
        <f t="shared" si="62"/>
        <v>0</v>
      </c>
      <c r="X266" s="6">
        <f t="shared" si="63"/>
        <v>1</v>
      </c>
      <c r="Y266" s="32" t="s">
        <v>261</v>
      </c>
    </row>
    <row r="267" spans="1:25" s="6" customFormat="1" x14ac:dyDescent="0.3">
      <c r="I267" s="6" t="s">
        <v>16</v>
      </c>
      <c r="J267" s="9">
        <v>700</v>
      </c>
      <c r="K267" s="44"/>
      <c r="L267" s="44"/>
      <c r="M267" s="56" t="s">
        <v>4</v>
      </c>
      <c r="N267" s="56" t="s">
        <v>4</v>
      </c>
      <c r="O267" s="9" t="s">
        <v>229</v>
      </c>
      <c r="P267" s="6" t="s">
        <v>204</v>
      </c>
      <c r="Q267" s="32" t="str">
        <f t="shared" si="56"/>
        <v>DVR (700) Crossband/No Inband; For APX (700+800) using One All-Band Antenna</v>
      </c>
      <c r="R267" s="59">
        <f t="shared" si="57"/>
        <v>3</v>
      </c>
      <c r="S267" s="44">
        <f t="shared" si="58"/>
        <v>12</v>
      </c>
      <c r="T267" s="44">
        <f t="shared" si="59"/>
        <v>3</v>
      </c>
      <c r="U267" s="44">
        <f t="shared" si="60"/>
        <v>2</v>
      </c>
      <c r="V267" s="44">
        <f t="shared" si="61"/>
        <v>1034</v>
      </c>
      <c r="W267" s="44">
        <f t="shared" si="62"/>
        <v>0</v>
      </c>
      <c r="X267" s="6">
        <f t="shared" si="63"/>
        <v>1</v>
      </c>
      <c r="Y267" s="32" t="s">
        <v>261</v>
      </c>
    </row>
    <row r="268" spans="1:25" s="6" customFormat="1" x14ac:dyDescent="0.3">
      <c r="F268" s="6" t="s">
        <v>4</v>
      </c>
      <c r="J268" s="9">
        <v>700</v>
      </c>
      <c r="K268" s="44" t="s">
        <v>4</v>
      </c>
      <c r="L268" s="44"/>
      <c r="M268" s="56" t="s">
        <v>4</v>
      </c>
      <c r="N268" s="56" t="s">
        <v>4</v>
      </c>
      <c r="O268" s="9" t="s">
        <v>137</v>
      </c>
      <c r="P268" s="6" t="s">
        <v>203</v>
      </c>
      <c r="Q268" s="32" t="str">
        <f t="shared" si="56"/>
        <v>DVR (700) Inband/No Crossband; For APX (VHF+700+800) using Unknown or User-Defined Antenna</v>
      </c>
      <c r="R268" s="59">
        <f t="shared" si="57"/>
        <v>3</v>
      </c>
      <c r="S268" s="44">
        <f t="shared" si="58"/>
        <v>13</v>
      </c>
      <c r="T268" s="44">
        <f t="shared" si="59"/>
        <v>1</v>
      </c>
      <c r="U268" s="44">
        <f t="shared" si="60"/>
        <v>0</v>
      </c>
      <c r="V268" s="44">
        <f t="shared" si="61"/>
        <v>1043</v>
      </c>
      <c r="W268" s="44">
        <f t="shared" si="62"/>
        <v>6</v>
      </c>
      <c r="X268" s="6">
        <f t="shared" si="63"/>
        <v>2</v>
      </c>
      <c r="Y268" s="32" t="s">
        <v>261</v>
      </c>
    </row>
    <row r="269" spans="1:25" s="6" customFormat="1" x14ac:dyDescent="0.3">
      <c r="B269" s="6" t="s">
        <v>4</v>
      </c>
      <c r="F269" s="6" t="s">
        <v>4</v>
      </c>
      <c r="J269" s="9">
        <v>700</v>
      </c>
      <c r="K269" s="44" t="s">
        <v>4</v>
      </c>
      <c r="L269" s="44"/>
      <c r="M269" s="56" t="s">
        <v>4</v>
      </c>
      <c r="N269" s="56" t="s">
        <v>4</v>
      </c>
      <c r="O269" s="9" t="s">
        <v>24</v>
      </c>
      <c r="P269" s="6" t="s">
        <v>203</v>
      </c>
      <c r="Q269" s="32" t="str">
        <f t="shared" si="56"/>
        <v>DVR (700) Inband/No Crossband; For APX (VHF+700+800) using Single-Band Antenna(s)</v>
      </c>
      <c r="R269" s="59">
        <f t="shared" si="57"/>
        <v>3</v>
      </c>
      <c r="S269" s="44">
        <f t="shared" si="58"/>
        <v>13</v>
      </c>
      <c r="T269" s="44">
        <f t="shared" si="59"/>
        <v>1</v>
      </c>
      <c r="U269" s="44">
        <f t="shared" si="60"/>
        <v>1</v>
      </c>
      <c r="V269" s="44">
        <f t="shared" si="61"/>
        <v>1044</v>
      </c>
      <c r="W269" s="44">
        <f t="shared" si="62"/>
        <v>8</v>
      </c>
      <c r="X269" s="6">
        <f t="shared" si="63"/>
        <v>2</v>
      </c>
      <c r="Y269" s="32" t="s">
        <v>261</v>
      </c>
    </row>
    <row r="270" spans="1:25" s="6" customFormat="1" x14ac:dyDescent="0.3">
      <c r="F270" s="6" t="s">
        <v>4</v>
      </c>
      <c r="J270" s="9">
        <v>700</v>
      </c>
      <c r="K270" s="44" t="s">
        <v>4</v>
      </c>
      <c r="L270" s="44"/>
      <c r="M270" s="56" t="s">
        <v>4</v>
      </c>
      <c r="N270" s="56" t="s">
        <v>4</v>
      </c>
      <c r="O270" s="9" t="s">
        <v>229</v>
      </c>
      <c r="P270" s="6" t="s">
        <v>203</v>
      </c>
      <c r="Q270" s="32" t="str">
        <f t="shared" si="56"/>
        <v>DVR (700) Inband/No Crossband; For APX (VHF+700+800) using One All-Band Antenna</v>
      </c>
      <c r="R270" s="59">
        <f t="shared" si="57"/>
        <v>3</v>
      </c>
      <c r="S270" s="44">
        <f t="shared" si="58"/>
        <v>13</v>
      </c>
      <c r="T270" s="44">
        <f t="shared" si="59"/>
        <v>1</v>
      </c>
      <c r="U270" s="44">
        <f t="shared" si="60"/>
        <v>2</v>
      </c>
      <c r="V270" s="44">
        <f t="shared" si="61"/>
        <v>1045</v>
      </c>
      <c r="W270" s="44">
        <f t="shared" si="62"/>
        <v>6</v>
      </c>
      <c r="X270" s="6">
        <f t="shared" si="63"/>
        <v>2</v>
      </c>
      <c r="Y270" s="32" t="s">
        <v>261</v>
      </c>
    </row>
    <row r="271" spans="1:25" s="6" customFormat="1" x14ac:dyDescent="0.3">
      <c r="C271" s="6" t="s">
        <v>4</v>
      </c>
      <c r="J271" s="9">
        <v>700</v>
      </c>
      <c r="K271" s="44" t="s">
        <v>4</v>
      </c>
      <c r="L271" s="44"/>
      <c r="M271" s="56" t="s">
        <v>4</v>
      </c>
      <c r="N271" s="56" t="s">
        <v>4</v>
      </c>
      <c r="O271" s="9" t="s">
        <v>137</v>
      </c>
      <c r="P271" s="6" t="s">
        <v>204</v>
      </c>
      <c r="Q271" s="32" t="str">
        <f t="shared" si="56"/>
        <v>DVR (700) Crossband/No Inband; For APX (VHF+700+800) using Unknown or User-Defined Antenna</v>
      </c>
      <c r="R271" s="59">
        <f t="shared" si="57"/>
        <v>3</v>
      </c>
      <c r="S271" s="44">
        <f t="shared" si="58"/>
        <v>13</v>
      </c>
      <c r="T271" s="44">
        <f t="shared" si="59"/>
        <v>3</v>
      </c>
      <c r="U271" s="44">
        <f t="shared" si="60"/>
        <v>0</v>
      </c>
      <c r="V271" s="44">
        <f t="shared" si="61"/>
        <v>1049</v>
      </c>
      <c r="W271" s="44">
        <f t="shared" si="62"/>
        <v>3</v>
      </c>
      <c r="X271" s="6">
        <f t="shared" si="63"/>
        <v>2</v>
      </c>
      <c r="Y271" s="32" t="s">
        <v>261</v>
      </c>
    </row>
    <row r="272" spans="1:25" s="6" customFormat="1" x14ac:dyDescent="0.3">
      <c r="B272" s="6" t="s">
        <v>4</v>
      </c>
      <c r="H272" s="6" t="s">
        <v>4</v>
      </c>
      <c r="J272" s="9">
        <v>700</v>
      </c>
      <c r="K272" s="44" t="s">
        <v>4</v>
      </c>
      <c r="L272" s="44"/>
      <c r="M272" s="56" t="s">
        <v>4</v>
      </c>
      <c r="N272" s="56" t="s">
        <v>4</v>
      </c>
      <c r="O272" s="9" t="s">
        <v>24</v>
      </c>
      <c r="P272" s="6" t="s">
        <v>204</v>
      </c>
      <c r="Q272" s="32" t="str">
        <f t="shared" si="56"/>
        <v>DVR (700) Crossband/No Inband; For APX (VHF+700+800) using Single-Band Antenna(s)</v>
      </c>
      <c r="R272" s="59">
        <f t="shared" si="57"/>
        <v>3</v>
      </c>
      <c r="S272" s="44">
        <f t="shared" si="58"/>
        <v>13</v>
      </c>
      <c r="T272" s="44">
        <f t="shared" si="59"/>
        <v>3</v>
      </c>
      <c r="U272" s="44">
        <f t="shared" si="60"/>
        <v>1</v>
      </c>
      <c r="V272" s="44">
        <f t="shared" si="61"/>
        <v>1050</v>
      </c>
      <c r="W272" s="44">
        <f t="shared" si="62"/>
        <v>12</v>
      </c>
      <c r="X272" s="6">
        <f t="shared" si="63"/>
        <v>2</v>
      </c>
      <c r="Y272" s="32" t="s">
        <v>304</v>
      </c>
    </row>
    <row r="273" spans="2:25" s="6" customFormat="1" x14ac:dyDescent="0.3">
      <c r="C273" s="6" t="s">
        <v>4</v>
      </c>
      <c r="J273" s="9">
        <v>700</v>
      </c>
      <c r="K273" s="44" t="s">
        <v>4</v>
      </c>
      <c r="L273" s="44"/>
      <c r="M273" s="56" t="s">
        <v>4</v>
      </c>
      <c r="N273" s="56" t="s">
        <v>4</v>
      </c>
      <c r="O273" s="9" t="s">
        <v>229</v>
      </c>
      <c r="P273" s="6" t="s">
        <v>204</v>
      </c>
      <c r="Q273" s="32" t="str">
        <f t="shared" si="56"/>
        <v>DVR (700) Crossband/No Inband; For APX (VHF+700+800) using One All-Band Antenna</v>
      </c>
      <c r="R273" s="59">
        <f t="shared" si="57"/>
        <v>3</v>
      </c>
      <c r="S273" s="44">
        <f t="shared" si="58"/>
        <v>13</v>
      </c>
      <c r="T273" s="44">
        <f t="shared" si="59"/>
        <v>3</v>
      </c>
      <c r="U273" s="44">
        <f t="shared" si="60"/>
        <v>2</v>
      </c>
      <c r="V273" s="44">
        <f t="shared" si="61"/>
        <v>1051</v>
      </c>
      <c r="W273" s="44">
        <f t="shared" si="62"/>
        <v>3</v>
      </c>
      <c r="X273" s="6">
        <f t="shared" si="63"/>
        <v>2</v>
      </c>
      <c r="Y273" s="32" t="s">
        <v>278</v>
      </c>
    </row>
    <row r="274" spans="2:25" s="6" customFormat="1" x14ac:dyDescent="0.3">
      <c r="D274" s="6" t="s">
        <v>4</v>
      </c>
      <c r="F274" s="6" t="s">
        <v>4</v>
      </c>
      <c r="J274" s="9">
        <v>700</v>
      </c>
      <c r="K274" s="44" t="s">
        <v>4</v>
      </c>
      <c r="L274" s="44"/>
      <c r="M274" s="56" t="s">
        <v>4</v>
      </c>
      <c r="N274" s="56" t="s">
        <v>4</v>
      </c>
      <c r="O274" s="9" t="s">
        <v>137</v>
      </c>
      <c r="P274" s="6" t="s">
        <v>205</v>
      </c>
      <c r="Q274" s="32" t="str">
        <f t="shared" si="56"/>
        <v>DVR (700) Inband &amp; Crossband; For APX (VHF+700+800) using Unknown or User-Defined Antenna</v>
      </c>
      <c r="R274" s="59">
        <f t="shared" si="57"/>
        <v>3</v>
      </c>
      <c r="S274" s="44">
        <f t="shared" si="58"/>
        <v>13</v>
      </c>
      <c r="T274" s="44">
        <f t="shared" si="59"/>
        <v>5</v>
      </c>
      <c r="U274" s="44">
        <f t="shared" si="60"/>
        <v>0</v>
      </c>
      <c r="V274" s="44">
        <f t="shared" si="61"/>
        <v>1055</v>
      </c>
      <c r="W274" s="44">
        <f t="shared" si="62"/>
        <v>10</v>
      </c>
      <c r="X274" s="6">
        <f t="shared" si="63"/>
        <v>2</v>
      </c>
      <c r="Y274" s="32" t="s">
        <v>261</v>
      </c>
    </row>
    <row r="275" spans="2:25" s="6" customFormat="1" x14ac:dyDescent="0.3">
      <c r="B275" s="6" t="s">
        <v>4</v>
      </c>
      <c r="F275" s="6" t="s">
        <v>4</v>
      </c>
      <c r="J275" s="9">
        <v>700</v>
      </c>
      <c r="K275" s="44" t="s">
        <v>4</v>
      </c>
      <c r="L275" s="44"/>
      <c r="M275" s="56" t="s">
        <v>4</v>
      </c>
      <c r="N275" s="56" t="s">
        <v>4</v>
      </c>
      <c r="O275" s="9" t="s">
        <v>24</v>
      </c>
      <c r="P275" s="6" t="s">
        <v>205</v>
      </c>
      <c r="Q275" s="32" t="str">
        <f t="shared" si="56"/>
        <v>DVR (700) Inband &amp; Crossband; For APX (VHF+700+800) using Single-Band Antenna(s)</v>
      </c>
      <c r="R275" s="59">
        <f t="shared" si="57"/>
        <v>3</v>
      </c>
      <c r="S275" s="44">
        <f t="shared" si="58"/>
        <v>13</v>
      </c>
      <c r="T275" s="44">
        <f t="shared" si="59"/>
        <v>5</v>
      </c>
      <c r="U275" s="44">
        <f t="shared" si="60"/>
        <v>1</v>
      </c>
      <c r="V275" s="44">
        <f t="shared" si="61"/>
        <v>1056</v>
      </c>
      <c r="W275" s="44">
        <f t="shared" si="62"/>
        <v>8</v>
      </c>
      <c r="X275" s="6">
        <f t="shared" si="63"/>
        <v>2</v>
      </c>
      <c r="Y275" s="32" t="s">
        <v>261</v>
      </c>
    </row>
    <row r="276" spans="2:25" s="6" customFormat="1" x14ac:dyDescent="0.3">
      <c r="D276" s="6" t="s">
        <v>4</v>
      </c>
      <c r="F276" s="6" t="s">
        <v>4</v>
      </c>
      <c r="J276" s="9">
        <v>700</v>
      </c>
      <c r="K276" s="44" t="s">
        <v>4</v>
      </c>
      <c r="L276" s="44"/>
      <c r="M276" s="56" t="s">
        <v>4</v>
      </c>
      <c r="N276" s="56" t="s">
        <v>4</v>
      </c>
      <c r="O276" s="9" t="s">
        <v>229</v>
      </c>
      <c r="P276" s="6" t="s">
        <v>205</v>
      </c>
      <c r="Q276" s="32" t="str">
        <f t="shared" si="56"/>
        <v>DVR (700) Inband &amp; Crossband; For APX (VHF+700+800) using One All-Band Antenna</v>
      </c>
      <c r="R276" s="59">
        <f t="shared" si="57"/>
        <v>3</v>
      </c>
      <c r="S276" s="44">
        <f t="shared" si="58"/>
        <v>13</v>
      </c>
      <c r="T276" s="44">
        <f t="shared" si="59"/>
        <v>5</v>
      </c>
      <c r="U276" s="44">
        <f t="shared" si="60"/>
        <v>2</v>
      </c>
      <c r="V276" s="44">
        <f t="shared" si="61"/>
        <v>1057</v>
      </c>
      <c r="W276" s="44">
        <f t="shared" si="62"/>
        <v>10</v>
      </c>
      <c r="X276" s="6">
        <f t="shared" si="63"/>
        <v>2</v>
      </c>
      <c r="Y276" s="32" t="s">
        <v>294</v>
      </c>
    </row>
    <row r="277" spans="2:25" s="6" customFormat="1" x14ac:dyDescent="0.3">
      <c r="F277" s="6" t="s">
        <v>4</v>
      </c>
      <c r="J277" s="9">
        <v>700</v>
      </c>
      <c r="K277" s="44"/>
      <c r="L277" s="44" t="s">
        <v>4</v>
      </c>
      <c r="M277" s="56" t="s">
        <v>4</v>
      </c>
      <c r="N277" s="56" t="s">
        <v>4</v>
      </c>
      <c r="O277" s="9" t="s">
        <v>137</v>
      </c>
      <c r="P277" s="6" t="s">
        <v>203</v>
      </c>
      <c r="Q277" s="32" t="str">
        <f t="shared" si="56"/>
        <v>DVR (700) Inband/No Crossband; For APX (UHF+700+800) using Unknown or User-Defined Antenna</v>
      </c>
      <c r="R277" s="59">
        <f t="shared" si="57"/>
        <v>3</v>
      </c>
      <c r="S277" s="44">
        <f t="shared" si="58"/>
        <v>14</v>
      </c>
      <c r="T277" s="44">
        <f t="shared" si="59"/>
        <v>1</v>
      </c>
      <c r="U277" s="44">
        <f t="shared" si="60"/>
        <v>0</v>
      </c>
      <c r="V277" s="44">
        <f t="shared" si="61"/>
        <v>1060</v>
      </c>
      <c r="W277" s="44">
        <f t="shared" si="62"/>
        <v>6</v>
      </c>
      <c r="X277" s="6">
        <f t="shared" si="63"/>
        <v>2</v>
      </c>
      <c r="Y277" s="32" t="s">
        <v>261</v>
      </c>
    </row>
    <row r="278" spans="2:25" s="6" customFormat="1" x14ac:dyDescent="0.3">
      <c r="B278" s="6" t="s">
        <v>4</v>
      </c>
      <c r="F278" s="6" t="s">
        <v>4</v>
      </c>
      <c r="J278" s="9">
        <v>700</v>
      </c>
      <c r="K278" s="44"/>
      <c r="L278" s="44" t="s">
        <v>4</v>
      </c>
      <c r="M278" s="56" t="s">
        <v>4</v>
      </c>
      <c r="N278" s="56" t="s">
        <v>4</v>
      </c>
      <c r="O278" s="9" t="s">
        <v>24</v>
      </c>
      <c r="P278" s="6" t="s">
        <v>203</v>
      </c>
      <c r="Q278" s="32" t="str">
        <f t="shared" si="56"/>
        <v>DVR (700) Inband/No Crossband; For APX (UHF+700+800) using Single-Band Antenna(s)</v>
      </c>
      <c r="R278" s="59">
        <f t="shared" si="57"/>
        <v>3</v>
      </c>
      <c r="S278" s="44">
        <f t="shared" si="58"/>
        <v>14</v>
      </c>
      <c r="T278" s="44">
        <f t="shared" si="59"/>
        <v>1</v>
      </c>
      <c r="U278" s="44">
        <f t="shared" si="60"/>
        <v>1</v>
      </c>
      <c r="V278" s="44">
        <f t="shared" si="61"/>
        <v>1061</v>
      </c>
      <c r="W278" s="44">
        <f t="shared" si="62"/>
        <v>8</v>
      </c>
      <c r="X278" s="6">
        <f t="shared" si="63"/>
        <v>2</v>
      </c>
      <c r="Y278" s="32" t="s">
        <v>261</v>
      </c>
    </row>
    <row r="279" spans="2:25" s="6" customFormat="1" x14ac:dyDescent="0.3">
      <c r="F279" s="6" t="s">
        <v>4</v>
      </c>
      <c r="J279" s="9">
        <v>700</v>
      </c>
      <c r="K279" s="44"/>
      <c r="L279" s="44" t="s">
        <v>4</v>
      </c>
      <c r="M279" s="56" t="s">
        <v>4</v>
      </c>
      <c r="N279" s="56" t="s">
        <v>4</v>
      </c>
      <c r="O279" s="9" t="s">
        <v>229</v>
      </c>
      <c r="P279" s="6" t="s">
        <v>203</v>
      </c>
      <c r="Q279" s="32" t="str">
        <f t="shared" si="56"/>
        <v>DVR (700) Inband/No Crossband; For APX (UHF+700+800) using One All-Band Antenna</v>
      </c>
      <c r="R279" s="59">
        <f t="shared" si="57"/>
        <v>3</v>
      </c>
      <c r="S279" s="44">
        <f t="shared" si="58"/>
        <v>14</v>
      </c>
      <c r="T279" s="44">
        <f t="shared" si="59"/>
        <v>1</v>
      </c>
      <c r="U279" s="44">
        <f t="shared" si="60"/>
        <v>2</v>
      </c>
      <c r="V279" s="44">
        <f t="shared" si="61"/>
        <v>1062</v>
      </c>
      <c r="W279" s="44">
        <f t="shared" si="62"/>
        <v>6</v>
      </c>
      <c r="X279" s="6">
        <f t="shared" si="63"/>
        <v>2</v>
      </c>
      <c r="Y279" s="32" t="s">
        <v>261</v>
      </c>
    </row>
    <row r="280" spans="2:25" s="6" customFormat="1" x14ac:dyDescent="0.3">
      <c r="C280" s="6" t="s">
        <v>4</v>
      </c>
      <c r="J280" s="9">
        <v>700</v>
      </c>
      <c r="K280" s="44"/>
      <c r="L280" s="44" t="s">
        <v>4</v>
      </c>
      <c r="M280" s="56" t="s">
        <v>4</v>
      </c>
      <c r="N280" s="56" t="s">
        <v>4</v>
      </c>
      <c r="O280" s="9" t="s">
        <v>137</v>
      </c>
      <c r="P280" s="6" t="s">
        <v>204</v>
      </c>
      <c r="Q280" s="32" t="str">
        <f t="shared" si="56"/>
        <v>DVR (700) Crossband/No Inband; For APX (UHF+700+800) using Unknown or User-Defined Antenna</v>
      </c>
      <c r="R280" s="59">
        <f t="shared" si="57"/>
        <v>3</v>
      </c>
      <c r="S280" s="44">
        <f t="shared" si="58"/>
        <v>14</v>
      </c>
      <c r="T280" s="44">
        <f t="shared" si="59"/>
        <v>3</v>
      </c>
      <c r="U280" s="44">
        <f t="shared" si="60"/>
        <v>0</v>
      </c>
      <c r="V280" s="44">
        <f t="shared" si="61"/>
        <v>1066</v>
      </c>
      <c r="W280" s="44">
        <f t="shared" si="62"/>
        <v>3</v>
      </c>
      <c r="X280" s="6">
        <f t="shared" si="63"/>
        <v>2</v>
      </c>
      <c r="Y280" s="32" t="s">
        <v>261</v>
      </c>
    </row>
    <row r="281" spans="2:25" s="6" customFormat="1" x14ac:dyDescent="0.3">
      <c r="B281" s="6" t="s">
        <v>4</v>
      </c>
      <c r="H281" s="6" t="s">
        <v>4</v>
      </c>
      <c r="J281" s="9">
        <v>700</v>
      </c>
      <c r="K281" s="44"/>
      <c r="L281" s="44" t="s">
        <v>4</v>
      </c>
      <c r="M281" s="56" t="s">
        <v>4</v>
      </c>
      <c r="N281" s="56" t="s">
        <v>4</v>
      </c>
      <c r="O281" s="9" t="s">
        <v>24</v>
      </c>
      <c r="P281" s="6" t="s">
        <v>204</v>
      </c>
      <c r="Q281" s="32" t="str">
        <f t="shared" si="56"/>
        <v>DVR (700) Crossband/No Inband; For APX (UHF+700+800) using Single-Band Antenna(s)</v>
      </c>
      <c r="R281" s="59">
        <f t="shared" si="57"/>
        <v>3</v>
      </c>
      <c r="S281" s="44">
        <f t="shared" si="58"/>
        <v>14</v>
      </c>
      <c r="T281" s="44">
        <f t="shared" si="59"/>
        <v>3</v>
      </c>
      <c r="U281" s="44">
        <f t="shared" si="60"/>
        <v>1</v>
      </c>
      <c r="V281" s="44">
        <f t="shared" si="61"/>
        <v>1067</v>
      </c>
      <c r="W281" s="44">
        <f t="shared" si="62"/>
        <v>12</v>
      </c>
      <c r="X281" s="6">
        <f t="shared" si="63"/>
        <v>2</v>
      </c>
      <c r="Y281" s="32" t="s">
        <v>305</v>
      </c>
    </row>
    <row r="282" spans="2:25" s="6" customFormat="1" x14ac:dyDescent="0.3">
      <c r="C282" s="6" t="s">
        <v>4</v>
      </c>
      <c r="J282" s="9">
        <v>700</v>
      </c>
      <c r="K282" s="44"/>
      <c r="L282" s="44" t="s">
        <v>4</v>
      </c>
      <c r="M282" s="56" t="s">
        <v>4</v>
      </c>
      <c r="N282" s="56" t="s">
        <v>4</v>
      </c>
      <c r="O282" s="9" t="s">
        <v>229</v>
      </c>
      <c r="P282" s="6" t="s">
        <v>204</v>
      </c>
      <c r="Q282" s="32" t="str">
        <f t="shared" si="56"/>
        <v>DVR (700) Crossband/No Inband; For APX (UHF+700+800) using One All-Band Antenna</v>
      </c>
      <c r="R282" s="59">
        <f t="shared" si="57"/>
        <v>3</v>
      </c>
      <c r="S282" s="44">
        <f t="shared" si="58"/>
        <v>14</v>
      </c>
      <c r="T282" s="44">
        <f t="shared" si="59"/>
        <v>3</v>
      </c>
      <c r="U282" s="44">
        <f t="shared" si="60"/>
        <v>2</v>
      </c>
      <c r="V282" s="44">
        <f t="shared" si="61"/>
        <v>1068</v>
      </c>
      <c r="W282" s="44">
        <f t="shared" si="62"/>
        <v>3</v>
      </c>
      <c r="X282" s="6">
        <f t="shared" si="63"/>
        <v>2</v>
      </c>
      <c r="Y282" s="32" t="s">
        <v>279</v>
      </c>
    </row>
    <row r="283" spans="2:25" s="6" customFormat="1" x14ac:dyDescent="0.3">
      <c r="D283" s="6" t="s">
        <v>4</v>
      </c>
      <c r="F283" s="6" t="s">
        <v>4</v>
      </c>
      <c r="J283" s="9">
        <v>700</v>
      </c>
      <c r="K283" s="44"/>
      <c r="L283" s="44" t="s">
        <v>4</v>
      </c>
      <c r="M283" s="56" t="s">
        <v>4</v>
      </c>
      <c r="N283" s="56" t="s">
        <v>4</v>
      </c>
      <c r="O283" s="9" t="s">
        <v>137</v>
      </c>
      <c r="P283" s="6" t="s">
        <v>205</v>
      </c>
      <c r="Q283" s="32" t="str">
        <f t="shared" si="56"/>
        <v>DVR (700) Inband &amp; Crossband; For APX (UHF+700+800) using Unknown or User-Defined Antenna</v>
      </c>
      <c r="R283" s="59">
        <f t="shared" si="57"/>
        <v>3</v>
      </c>
      <c r="S283" s="44">
        <f t="shared" si="58"/>
        <v>14</v>
      </c>
      <c r="T283" s="44">
        <f t="shared" si="59"/>
        <v>5</v>
      </c>
      <c r="U283" s="44">
        <f t="shared" si="60"/>
        <v>0</v>
      </c>
      <c r="V283" s="44">
        <f t="shared" si="61"/>
        <v>1072</v>
      </c>
      <c r="W283" s="44">
        <f t="shared" si="62"/>
        <v>10</v>
      </c>
      <c r="X283" s="6">
        <f t="shared" si="63"/>
        <v>2</v>
      </c>
      <c r="Y283" s="32" t="s">
        <v>261</v>
      </c>
    </row>
    <row r="284" spans="2:25" s="6" customFormat="1" x14ac:dyDescent="0.3">
      <c r="B284" s="6" t="s">
        <v>4</v>
      </c>
      <c r="F284" s="6" t="s">
        <v>4</v>
      </c>
      <c r="J284" s="9">
        <v>700</v>
      </c>
      <c r="K284" s="44"/>
      <c r="L284" s="44" t="s">
        <v>4</v>
      </c>
      <c r="M284" s="56" t="s">
        <v>4</v>
      </c>
      <c r="N284" s="56" t="s">
        <v>4</v>
      </c>
      <c r="O284" s="9" t="s">
        <v>24</v>
      </c>
      <c r="P284" s="6" t="s">
        <v>205</v>
      </c>
      <c r="Q284" s="32" t="str">
        <f t="shared" si="56"/>
        <v>DVR (700) Inband &amp; Crossband; For APX (UHF+700+800) using Single-Band Antenna(s)</v>
      </c>
      <c r="R284" s="59">
        <f t="shared" si="57"/>
        <v>3</v>
      </c>
      <c r="S284" s="44">
        <f t="shared" si="58"/>
        <v>14</v>
      </c>
      <c r="T284" s="44">
        <f t="shared" si="59"/>
        <v>5</v>
      </c>
      <c r="U284" s="44">
        <f t="shared" si="60"/>
        <v>1</v>
      </c>
      <c r="V284" s="44">
        <f t="shared" si="61"/>
        <v>1073</v>
      </c>
      <c r="W284" s="44">
        <f t="shared" si="62"/>
        <v>8</v>
      </c>
      <c r="X284" s="6">
        <f t="shared" si="63"/>
        <v>2</v>
      </c>
      <c r="Y284" s="32" t="s">
        <v>261</v>
      </c>
    </row>
    <row r="285" spans="2:25" s="6" customFormat="1" x14ac:dyDescent="0.3">
      <c r="D285" s="6" t="s">
        <v>4</v>
      </c>
      <c r="F285" s="6" t="s">
        <v>4</v>
      </c>
      <c r="J285" s="9">
        <v>700</v>
      </c>
      <c r="K285" s="44"/>
      <c r="L285" s="44" t="s">
        <v>4</v>
      </c>
      <c r="M285" s="56" t="s">
        <v>4</v>
      </c>
      <c r="N285" s="56" t="s">
        <v>4</v>
      </c>
      <c r="O285" s="9" t="s">
        <v>229</v>
      </c>
      <c r="P285" s="6" t="s">
        <v>205</v>
      </c>
      <c r="Q285" s="32" t="str">
        <f t="shared" si="56"/>
        <v>DVR (700) Inband &amp; Crossband; For APX (UHF+700+800) using One All-Band Antenna</v>
      </c>
      <c r="R285" s="59">
        <f t="shared" si="57"/>
        <v>3</v>
      </c>
      <c r="S285" s="44">
        <f t="shared" si="58"/>
        <v>14</v>
      </c>
      <c r="T285" s="44">
        <f t="shared" si="59"/>
        <v>5</v>
      </c>
      <c r="U285" s="44">
        <f t="shared" si="60"/>
        <v>2</v>
      </c>
      <c r="V285" s="44">
        <f t="shared" si="61"/>
        <v>1074</v>
      </c>
      <c r="W285" s="44">
        <f t="shared" si="62"/>
        <v>10</v>
      </c>
      <c r="X285" s="6">
        <f t="shared" si="63"/>
        <v>2</v>
      </c>
      <c r="Y285" s="32" t="s">
        <v>295</v>
      </c>
    </row>
    <row r="286" spans="2:25" s="6" customFormat="1" x14ac:dyDescent="0.3">
      <c r="F286" s="6" t="s">
        <v>4</v>
      </c>
      <c r="J286" s="9">
        <v>700</v>
      </c>
      <c r="K286" s="44" t="s">
        <v>4</v>
      </c>
      <c r="L286" s="44" t="s">
        <v>4</v>
      </c>
      <c r="M286" s="56" t="s">
        <v>4</v>
      </c>
      <c r="N286" s="56" t="s">
        <v>4</v>
      </c>
      <c r="O286" s="9" t="s">
        <v>137</v>
      </c>
      <c r="P286" s="6" t="s">
        <v>203</v>
      </c>
      <c r="Q286" s="32" t="str">
        <f t="shared" si="56"/>
        <v>DVR (700) Inband/No Crossband; For APX (VHF+UHF+700+800) using Unknown or User-Defined Antenna</v>
      </c>
      <c r="R286" s="59">
        <f t="shared" si="57"/>
        <v>3</v>
      </c>
      <c r="S286" s="44">
        <f t="shared" si="58"/>
        <v>15</v>
      </c>
      <c r="T286" s="44">
        <f t="shared" si="59"/>
        <v>1</v>
      </c>
      <c r="U286" s="44">
        <f t="shared" si="60"/>
        <v>0</v>
      </c>
      <c r="V286" s="44">
        <f t="shared" si="61"/>
        <v>1077</v>
      </c>
      <c r="W286" s="44">
        <f t="shared" si="62"/>
        <v>6</v>
      </c>
      <c r="X286" s="6">
        <f t="shared" si="63"/>
        <v>3</v>
      </c>
      <c r="Y286" s="32" t="s">
        <v>261</v>
      </c>
    </row>
    <row r="287" spans="2:25" s="6" customFormat="1" x14ac:dyDescent="0.3">
      <c r="B287" s="6" t="s">
        <v>4</v>
      </c>
      <c r="F287" s="6" t="s">
        <v>4</v>
      </c>
      <c r="J287" s="9">
        <v>700</v>
      </c>
      <c r="K287" s="44" t="s">
        <v>4</v>
      </c>
      <c r="L287" s="44" t="s">
        <v>4</v>
      </c>
      <c r="M287" s="56" t="s">
        <v>4</v>
      </c>
      <c r="N287" s="56" t="s">
        <v>4</v>
      </c>
      <c r="O287" s="9" t="s">
        <v>24</v>
      </c>
      <c r="P287" s="6" t="s">
        <v>203</v>
      </c>
      <c r="Q287" s="32" t="str">
        <f t="shared" si="56"/>
        <v>DVR (700) Inband/No Crossband; For APX (VHF+UHF+700+800) using Single-Band Antenna(s)</v>
      </c>
      <c r="R287" s="59">
        <f t="shared" si="57"/>
        <v>3</v>
      </c>
      <c r="S287" s="44">
        <f t="shared" si="58"/>
        <v>15</v>
      </c>
      <c r="T287" s="44">
        <f t="shared" si="59"/>
        <v>1</v>
      </c>
      <c r="U287" s="44">
        <f t="shared" si="60"/>
        <v>1</v>
      </c>
      <c r="V287" s="44">
        <f t="shared" si="61"/>
        <v>1078</v>
      </c>
      <c r="W287" s="44">
        <f t="shared" si="62"/>
        <v>8</v>
      </c>
      <c r="X287" s="6">
        <f t="shared" si="63"/>
        <v>3</v>
      </c>
      <c r="Y287" s="32" t="s">
        <v>261</v>
      </c>
    </row>
    <row r="288" spans="2:25" s="6" customFormat="1" x14ac:dyDescent="0.3">
      <c r="F288" s="6" t="s">
        <v>4</v>
      </c>
      <c r="J288" s="9">
        <v>700</v>
      </c>
      <c r="K288" s="44" t="s">
        <v>4</v>
      </c>
      <c r="L288" s="44" t="s">
        <v>4</v>
      </c>
      <c r="M288" s="56" t="s">
        <v>4</v>
      </c>
      <c r="N288" s="56" t="s">
        <v>4</v>
      </c>
      <c r="O288" s="9" t="s">
        <v>229</v>
      </c>
      <c r="P288" s="6" t="s">
        <v>203</v>
      </c>
      <c r="Q288" s="32" t="str">
        <f t="shared" si="56"/>
        <v>DVR (700) Inband/No Crossband; For APX (VHF+UHF+700+800) using One All-Band Antenna</v>
      </c>
      <c r="R288" s="59">
        <f t="shared" si="57"/>
        <v>3</v>
      </c>
      <c r="S288" s="44">
        <f t="shared" si="58"/>
        <v>15</v>
      </c>
      <c r="T288" s="44">
        <f t="shared" si="59"/>
        <v>1</v>
      </c>
      <c r="U288" s="44">
        <f t="shared" si="60"/>
        <v>2</v>
      </c>
      <c r="V288" s="44">
        <f t="shared" si="61"/>
        <v>1079</v>
      </c>
      <c r="W288" s="44">
        <f t="shared" si="62"/>
        <v>6</v>
      </c>
      <c r="X288" s="6">
        <f t="shared" si="63"/>
        <v>3</v>
      </c>
      <c r="Y288" s="32" t="s">
        <v>261</v>
      </c>
    </row>
    <row r="289" spans="1:25" s="6" customFormat="1" x14ac:dyDescent="0.3">
      <c r="E289" s="6" t="s">
        <v>4</v>
      </c>
      <c r="J289" s="9">
        <v>700</v>
      </c>
      <c r="K289" s="44" t="s">
        <v>4</v>
      </c>
      <c r="L289" s="44" t="s">
        <v>4</v>
      </c>
      <c r="M289" s="56" t="s">
        <v>4</v>
      </c>
      <c r="N289" s="56" t="s">
        <v>4</v>
      </c>
      <c r="O289" s="9" t="s">
        <v>137</v>
      </c>
      <c r="P289" s="6" t="s">
        <v>204</v>
      </c>
      <c r="Q289" s="32" t="str">
        <f t="shared" si="56"/>
        <v>DVR (700) Crossband/No Inband; For APX (VHF+UHF+700+800) using Unknown or User-Defined Antenna</v>
      </c>
      <c r="R289" s="59">
        <f t="shared" si="57"/>
        <v>3</v>
      </c>
      <c r="S289" s="44">
        <f t="shared" si="58"/>
        <v>15</v>
      </c>
      <c r="T289" s="44">
        <f t="shared" si="59"/>
        <v>3</v>
      </c>
      <c r="U289" s="44">
        <f t="shared" si="60"/>
        <v>0</v>
      </c>
      <c r="V289" s="44">
        <f t="shared" si="61"/>
        <v>1083</v>
      </c>
      <c r="W289" s="44">
        <f t="shared" si="62"/>
        <v>5</v>
      </c>
      <c r="X289" s="6">
        <f t="shared" si="63"/>
        <v>3</v>
      </c>
      <c r="Y289" s="32" t="s">
        <v>261</v>
      </c>
    </row>
    <row r="290" spans="1:25" s="6" customFormat="1" x14ac:dyDescent="0.3">
      <c r="B290" s="6" t="s">
        <v>4</v>
      </c>
      <c r="H290" s="6" t="s">
        <v>4</v>
      </c>
      <c r="J290" s="9">
        <v>700</v>
      </c>
      <c r="K290" s="44" t="s">
        <v>4</v>
      </c>
      <c r="L290" s="44" t="s">
        <v>4</v>
      </c>
      <c r="M290" s="56" t="s">
        <v>4</v>
      </c>
      <c r="N290" s="56" t="s">
        <v>4</v>
      </c>
      <c r="O290" s="9" t="s">
        <v>24</v>
      </c>
      <c r="P290" s="6" t="s">
        <v>204</v>
      </c>
      <c r="Q290" s="32" t="str">
        <f t="shared" si="56"/>
        <v>DVR (700) Crossband/No Inband; For APX (VHF+UHF+700+800) using Single-Band Antenna(s)</v>
      </c>
      <c r="R290" s="59">
        <f t="shared" si="57"/>
        <v>3</v>
      </c>
      <c r="S290" s="44">
        <f t="shared" si="58"/>
        <v>15</v>
      </c>
      <c r="T290" s="44">
        <f t="shared" si="59"/>
        <v>3</v>
      </c>
      <c r="U290" s="44">
        <f t="shared" si="60"/>
        <v>1</v>
      </c>
      <c r="V290" s="44">
        <f t="shared" si="61"/>
        <v>1084</v>
      </c>
      <c r="W290" s="44">
        <f t="shared" si="62"/>
        <v>12</v>
      </c>
      <c r="X290" s="6">
        <f t="shared" si="63"/>
        <v>3</v>
      </c>
      <c r="Y290" s="32" t="s">
        <v>312</v>
      </c>
    </row>
    <row r="291" spans="1:25" s="6" customFormat="1" x14ac:dyDescent="0.3">
      <c r="E291" s="6" t="s">
        <v>4</v>
      </c>
      <c r="J291" s="9">
        <v>700</v>
      </c>
      <c r="K291" s="44" t="s">
        <v>4</v>
      </c>
      <c r="L291" s="44" t="s">
        <v>4</v>
      </c>
      <c r="M291" s="56" t="s">
        <v>4</v>
      </c>
      <c r="N291" s="56" t="s">
        <v>4</v>
      </c>
      <c r="O291" s="9" t="s">
        <v>229</v>
      </c>
      <c r="P291" s="6" t="s">
        <v>204</v>
      </c>
      <c r="Q291" s="32" t="str">
        <f t="shared" si="56"/>
        <v>DVR (700) Crossband/No Inband; For APX (VHF+UHF+700+800) using One All-Band Antenna</v>
      </c>
      <c r="R291" s="59">
        <f t="shared" si="57"/>
        <v>3</v>
      </c>
      <c r="S291" s="44">
        <f t="shared" si="58"/>
        <v>15</v>
      </c>
      <c r="T291" s="44">
        <f t="shared" si="59"/>
        <v>3</v>
      </c>
      <c r="U291" s="44">
        <f t="shared" si="60"/>
        <v>2</v>
      </c>
      <c r="V291" s="44">
        <f t="shared" si="61"/>
        <v>1085</v>
      </c>
      <c r="W291" s="44">
        <f t="shared" si="62"/>
        <v>5</v>
      </c>
      <c r="X291" s="6">
        <f t="shared" si="63"/>
        <v>3</v>
      </c>
      <c r="Y291" s="32" t="s">
        <v>301</v>
      </c>
    </row>
    <row r="292" spans="1:25" s="6" customFormat="1" x14ac:dyDescent="0.3">
      <c r="D292" s="6" t="s">
        <v>4</v>
      </c>
      <c r="F292" s="6" t="s">
        <v>4</v>
      </c>
      <c r="J292" s="9">
        <v>700</v>
      </c>
      <c r="K292" s="44" t="s">
        <v>4</v>
      </c>
      <c r="L292" s="44" t="s">
        <v>4</v>
      </c>
      <c r="M292" s="56" t="s">
        <v>4</v>
      </c>
      <c r="N292" s="56" t="s">
        <v>4</v>
      </c>
      <c r="O292" s="9" t="s">
        <v>137</v>
      </c>
      <c r="P292" s="6" t="s">
        <v>205</v>
      </c>
      <c r="Q292" s="32" t="str">
        <f t="shared" si="56"/>
        <v>DVR (700) Inband &amp; Crossband; For APX (VHF+UHF+700+800) using Unknown or User-Defined Antenna</v>
      </c>
      <c r="R292" s="59">
        <f t="shared" si="57"/>
        <v>3</v>
      </c>
      <c r="S292" s="44">
        <f t="shared" si="58"/>
        <v>15</v>
      </c>
      <c r="T292" s="44">
        <f t="shared" si="59"/>
        <v>5</v>
      </c>
      <c r="U292" s="44">
        <f t="shared" si="60"/>
        <v>0</v>
      </c>
      <c r="V292" s="44">
        <f t="shared" si="61"/>
        <v>1089</v>
      </c>
      <c r="W292" s="44">
        <f t="shared" si="62"/>
        <v>10</v>
      </c>
      <c r="X292" s="6">
        <f t="shared" si="63"/>
        <v>3</v>
      </c>
      <c r="Y292" s="32" t="s">
        <v>261</v>
      </c>
    </row>
    <row r="293" spans="1:25" s="6" customFormat="1" x14ac:dyDescent="0.3">
      <c r="B293" s="6" t="s">
        <v>4</v>
      </c>
      <c r="F293" s="6" t="s">
        <v>4</v>
      </c>
      <c r="J293" s="9">
        <v>700</v>
      </c>
      <c r="K293" s="44" t="s">
        <v>4</v>
      </c>
      <c r="L293" s="44" t="s">
        <v>4</v>
      </c>
      <c r="M293" s="56" t="s">
        <v>4</v>
      </c>
      <c r="N293" s="56" t="s">
        <v>4</v>
      </c>
      <c r="O293" s="9" t="s">
        <v>24</v>
      </c>
      <c r="P293" s="6" t="s">
        <v>205</v>
      </c>
      <c r="Q293" s="32" t="str">
        <f t="shared" si="56"/>
        <v>DVR (700) Inband &amp; Crossband; For APX (VHF+UHF+700+800) using Single-Band Antenna(s)</v>
      </c>
      <c r="R293" s="59">
        <f t="shared" si="57"/>
        <v>3</v>
      </c>
      <c r="S293" s="44">
        <f t="shared" si="58"/>
        <v>15</v>
      </c>
      <c r="T293" s="44">
        <f t="shared" si="59"/>
        <v>5</v>
      </c>
      <c r="U293" s="44">
        <f t="shared" si="60"/>
        <v>1</v>
      </c>
      <c r="V293" s="44">
        <f t="shared" si="61"/>
        <v>1090</v>
      </c>
      <c r="W293" s="44">
        <f t="shared" si="62"/>
        <v>8</v>
      </c>
      <c r="X293" s="6">
        <f t="shared" si="63"/>
        <v>3</v>
      </c>
      <c r="Y293" s="32" t="s">
        <v>261</v>
      </c>
    </row>
    <row r="294" spans="1:25" s="6" customFormat="1" x14ac:dyDescent="0.3">
      <c r="D294" s="6" t="s">
        <v>4</v>
      </c>
      <c r="F294" s="6" t="s">
        <v>4</v>
      </c>
      <c r="J294" s="9">
        <v>700</v>
      </c>
      <c r="K294" s="44" t="s">
        <v>4</v>
      </c>
      <c r="L294" s="44" t="s">
        <v>4</v>
      </c>
      <c r="M294" s="56" t="s">
        <v>4</v>
      </c>
      <c r="N294" s="56" t="s">
        <v>4</v>
      </c>
      <c r="O294" s="9" t="s">
        <v>229</v>
      </c>
      <c r="P294" s="6" t="s">
        <v>205</v>
      </c>
      <c r="Q294" s="32" t="str">
        <f t="shared" si="56"/>
        <v>DVR (700) Inband &amp; Crossband; For APX (VHF+UHF+700+800) using One All-Band Antenna</v>
      </c>
      <c r="R294" s="59">
        <f t="shared" si="57"/>
        <v>3</v>
      </c>
      <c r="S294" s="44">
        <f t="shared" si="58"/>
        <v>15</v>
      </c>
      <c r="T294" s="44">
        <f t="shared" si="59"/>
        <v>5</v>
      </c>
      <c r="U294" s="44">
        <f t="shared" si="60"/>
        <v>2</v>
      </c>
      <c r="V294" s="44">
        <f t="shared" si="61"/>
        <v>1091</v>
      </c>
      <c r="W294" s="44">
        <f t="shared" si="62"/>
        <v>10</v>
      </c>
      <c r="X294" s="6">
        <f t="shared" si="63"/>
        <v>3</v>
      </c>
      <c r="Y294" s="32" t="s">
        <v>298</v>
      </c>
    </row>
    <row r="295" spans="1:25" s="6" customFormat="1" x14ac:dyDescent="0.3">
      <c r="B295" s="6" t="s">
        <v>4</v>
      </c>
      <c r="J295" s="9">
        <v>800</v>
      </c>
      <c r="K295" s="44" t="s">
        <v>4</v>
      </c>
      <c r="L295" s="44"/>
      <c r="M295" s="44"/>
      <c r="N295" s="44"/>
      <c r="O295" s="9" t="s">
        <v>137</v>
      </c>
      <c r="P295" s="33" t="s">
        <v>213</v>
      </c>
      <c r="Q295" s="32" t="str">
        <f t="shared" si="56"/>
        <v>DVR (800) Crossband; For APX (VHF) using Unknown or User-Defined Antenna</v>
      </c>
      <c r="R295" s="59">
        <f t="shared" si="57"/>
        <v>4</v>
      </c>
      <c r="S295" s="44">
        <f t="shared" si="58"/>
        <v>1</v>
      </c>
      <c r="T295" s="44">
        <f t="shared" si="59"/>
        <v>4</v>
      </c>
      <c r="U295" s="44">
        <f t="shared" si="60"/>
        <v>0</v>
      </c>
      <c r="V295" s="44">
        <f t="shared" si="61"/>
        <v>1121</v>
      </c>
      <c r="W295" s="44">
        <f t="shared" si="62"/>
        <v>2</v>
      </c>
      <c r="X295" s="6">
        <f t="shared" si="63"/>
        <v>1</v>
      </c>
      <c r="Y295" s="32" t="s">
        <v>261</v>
      </c>
    </row>
    <row r="296" spans="1:25" s="6" customFormat="1" x14ac:dyDescent="0.3">
      <c r="B296" s="6" t="s">
        <v>4</v>
      </c>
      <c r="J296" s="9">
        <v>800</v>
      </c>
      <c r="K296" s="44" t="s">
        <v>4</v>
      </c>
      <c r="L296" s="44"/>
      <c r="M296" s="44"/>
      <c r="N296" s="44"/>
      <c r="O296" s="9" t="s">
        <v>24</v>
      </c>
      <c r="P296" s="33" t="s">
        <v>213</v>
      </c>
      <c r="Q296" s="32" t="str">
        <f t="shared" si="56"/>
        <v>DVR (800) Crossband; For APX (VHF) using Single-Band Antenna(s)</v>
      </c>
      <c r="R296" s="59">
        <f t="shared" si="57"/>
        <v>4</v>
      </c>
      <c r="S296" s="44">
        <f t="shared" si="58"/>
        <v>1</v>
      </c>
      <c r="T296" s="44">
        <f t="shared" si="59"/>
        <v>4</v>
      </c>
      <c r="U296" s="44">
        <f t="shared" si="60"/>
        <v>1</v>
      </c>
      <c r="V296" s="44">
        <f t="shared" si="61"/>
        <v>1122</v>
      </c>
      <c r="W296" s="44">
        <f t="shared" si="62"/>
        <v>2</v>
      </c>
      <c r="X296" s="6">
        <f t="shared" si="63"/>
        <v>1</v>
      </c>
      <c r="Y296" s="32" t="s">
        <v>261</v>
      </c>
    </row>
    <row r="297" spans="1:25" s="6" customFormat="1" x14ac:dyDescent="0.3">
      <c r="B297" s="6" t="s">
        <v>4</v>
      </c>
      <c r="J297" s="9">
        <v>800</v>
      </c>
      <c r="K297" s="44" t="s">
        <v>4</v>
      </c>
      <c r="L297" s="44"/>
      <c r="M297" s="44"/>
      <c r="N297" s="44"/>
      <c r="O297" s="9" t="s">
        <v>229</v>
      </c>
      <c r="P297" s="33" t="s">
        <v>213</v>
      </c>
      <c r="Q297" s="32" t="str">
        <f t="shared" si="56"/>
        <v>DVR (800) Crossband; For APX (VHF) using One All-Band Antenna</v>
      </c>
      <c r="R297" s="59">
        <f t="shared" si="57"/>
        <v>4</v>
      </c>
      <c r="S297" s="44">
        <f t="shared" si="58"/>
        <v>1</v>
      </c>
      <c r="T297" s="44">
        <f t="shared" si="59"/>
        <v>4</v>
      </c>
      <c r="U297" s="44">
        <f t="shared" si="60"/>
        <v>2</v>
      </c>
      <c r="V297" s="44">
        <f t="shared" si="61"/>
        <v>1123</v>
      </c>
      <c r="W297" s="44">
        <f t="shared" si="62"/>
        <v>2</v>
      </c>
      <c r="X297" s="6">
        <f t="shared" si="63"/>
        <v>1</v>
      </c>
      <c r="Y297" s="32" t="s">
        <v>261</v>
      </c>
    </row>
    <row r="298" spans="1:25" s="6" customFormat="1" x14ac:dyDescent="0.3">
      <c r="B298" s="6" t="s">
        <v>4</v>
      </c>
      <c r="J298" s="9">
        <v>800</v>
      </c>
      <c r="K298" s="44"/>
      <c r="L298" s="44" t="s">
        <v>4</v>
      </c>
      <c r="M298" s="44"/>
      <c r="N298" s="44"/>
      <c r="O298" s="9" t="s">
        <v>137</v>
      </c>
      <c r="P298" s="33" t="s">
        <v>213</v>
      </c>
      <c r="Q298" s="32" t="str">
        <f t="shared" si="56"/>
        <v>DVR (800) Crossband; For APX (UHF) using Unknown or User-Defined Antenna</v>
      </c>
      <c r="R298" s="59">
        <f t="shared" si="57"/>
        <v>4</v>
      </c>
      <c r="S298" s="44">
        <f t="shared" si="58"/>
        <v>2</v>
      </c>
      <c r="T298" s="44">
        <f t="shared" si="59"/>
        <v>4</v>
      </c>
      <c r="U298" s="44">
        <f t="shared" si="60"/>
        <v>0</v>
      </c>
      <c r="V298" s="44">
        <f t="shared" si="61"/>
        <v>1138</v>
      </c>
      <c r="W298" s="44">
        <f t="shared" si="62"/>
        <v>2</v>
      </c>
      <c r="X298" s="6">
        <f t="shared" si="63"/>
        <v>1</v>
      </c>
      <c r="Y298" s="32" t="s">
        <v>261</v>
      </c>
    </row>
    <row r="299" spans="1:25" s="6" customFormat="1" x14ac:dyDescent="0.3">
      <c r="B299" s="6" t="s">
        <v>4</v>
      </c>
      <c r="J299" s="9">
        <v>800</v>
      </c>
      <c r="K299" s="44"/>
      <c r="L299" s="44" t="s">
        <v>4</v>
      </c>
      <c r="M299" s="44"/>
      <c r="N299" s="44"/>
      <c r="O299" s="9" t="s">
        <v>24</v>
      </c>
      <c r="P299" s="33" t="s">
        <v>213</v>
      </c>
      <c r="Q299" s="32" t="str">
        <f t="shared" si="56"/>
        <v>DVR (800) Crossband; For APX (UHF) using Single-Band Antenna(s)</v>
      </c>
      <c r="R299" s="59">
        <f t="shared" si="57"/>
        <v>4</v>
      </c>
      <c r="S299" s="44">
        <f t="shared" si="58"/>
        <v>2</v>
      </c>
      <c r="T299" s="44">
        <f t="shared" si="59"/>
        <v>4</v>
      </c>
      <c r="U299" s="44">
        <f t="shared" si="60"/>
        <v>1</v>
      </c>
      <c r="V299" s="44">
        <f t="shared" si="61"/>
        <v>1139</v>
      </c>
      <c r="W299" s="44">
        <f t="shared" si="62"/>
        <v>2</v>
      </c>
      <c r="X299" s="6">
        <f t="shared" si="63"/>
        <v>1</v>
      </c>
      <c r="Y299" s="32" t="s">
        <v>261</v>
      </c>
    </row>
    <row r="300" spans="1:25" s="6" customFormat="1" x14ac:dyDescent="0.3">
      <c r="B300" s="6" t="s">
        <v>4</v>
      </c>
      <c r="J300" s="9">
        <v>800</v>
      </c>
      <c r="K300" s="44"/>
      <c r="L300" s="44" t="s">
        <v>4</v>
      </c>
      <c r="M300" s="44"/>
      <c r="N300" s="44"/>
      <c r="O300" s="9" t="s">
        <v>229</v>
      </c>
      <c r="P300" s="33" t="s">
        <v>213</v>
      </c>
      <c r="Q300" s="32" t="str">
        <f t="shared" si="56"/>
        <v>DVR (800) Crossband; For APX (UHF) using One All-Band Antenna</v>
      </c>
      <c r="R300" s="59">
        <f t="shared" si="57"/>
        <v>4</v>
      </c>
      <c r="S300" s="44">
        <f t="shared" si="58"/>
        <v>2</v>
      </c>
      <c r="T300" s="44">
        <f t="shared" si="59"/>
        <v>4</v>
      </c>
      <c r="U300" s="44">
        <f t="shared" si="60"/>
        <v>2</v>
      </c>
      <c r="V300" s="44">
        <f t="shared" si="61"/>
        <v>1140</v>
      </c>
      <c r="W300" s="44">
        <f t="shared" si="62"/>
        <v>2</v>
      </c>
      <c r="X300" s="6">
        <f t="shared" si="63"/>
        <v>1</v>
      </c>
      <c r="Y300" s="32" t="s">
        <v>261</v>
      </c>
    </row>
    <row r="301" spans="1:25" s="6" customFormat="1" x14ac:dyDescent="0.3">
      <c r="D301" s="6" t="s">
        <v>4</v>
      </c>
      <c r="J301" s="9">
        <v>800</v>
      </c>
      <c r="K301" s="44" t="s">
        <v>4</v>
      </c>
      <c r="L301" s="44" t="s">
        <v>4</v>
      </c>
      <c r="M301" s="44"/>
      <c r="N301" s="44"/>
      <c r="O301" s="9" t="s">
        <v>137</v>
      </c>
      <c r="P301" s="33" t="s">
        <v>213</v>
      </c>
      <c r="Q301" s="32" t="str">
        <f t="shared" si="56"/>
        <v>DVR (800) Crossband; For APX (VHF+UHF) using Unknown or User-Defined Antenna</v>
      </c>
      <c r="R301" s="59">
        <f t="shared" si="57"/>
        <v>4</v>
      </c>
      <c r="S301" s="44">
        <f t="shared" si="58"/>
        <v>3</v>
      </c>
      <c r="T301" s="44">
        <f t="shared" si="59"/>
        <v>4</v>
      </c>
      <c r="U301" s="44">
        <f t="shared" si="60"/>
        <v>0</v>
      </c>
      <c r="V301" s="44">
        <f t="shared" si="61"/>
        <v>1155</v>
      </c>
      <c r="W301" s="44">
        <f t="shared" si="62"/>
        <v>4</v>
      </c>
      <c r="X301" s="6">
        <f t="shared" si="63"/>
        <v>2</v>
      </c>
      <c r="Y301" s="32" t="s">
        <v>261</v>
      </c>
    </row>
    <row r="302" spans="1:25" s="6" customFormat="1" x14ac:dyDescent="0.3">
      <c r="B302" s="6" t="s">
        <v>4</v>
      </c>
      <c r="J302" s="9">
        <v>800</v>
      </c>
      <c r="K302" s="44" t="s">
        <v>4</v>
      </c>
      <c r="L302" s="44" t="s">
        <v>4</v>
      </c>
      <c r="M302" s="44"/>
      <c r="N302" s="44"/>
      <c r="O302" s="9" t="s">
        <v>24</v>
      </c>
      <c r="P302" s="33" t="s">
        <v>213</v>
      </c>
      <c r="Q302" s="32" t="str">
        <f t="shared" si="56"/>
        <v>DVR (800) Crossband; For APX (VHF+UHF) using Single-Band Antenna(s)</v>
      </c>
      <c r="R302" s="59">
        <f t="shared" si="57"/>
        <v>4</v>
      </c>
      <c r="S302" s="44">
        <f t="shared" si="58"/>
        <v>3</v>
      </c>
      <c r="T302" s="44">
        <f t="shared" si="59"/>
        <v>4</v>
      </c>
      <c r="U302" s="44">
        <f t="shared" si="60"/>
        <v>1</v>
      </c>
      <c r="V302" s="44">
        <f t="shared" si="61"/>
        <v>1156</v>
      </c>
      <c r="W302" s="44">
        <f t="shared" si="62"/>
        <v>2</v>
      </c>
      <c r="X302" s="6">
        <f t="shared" si="63"/>
        <v>2</v>
      </c>
      <c r="Y302" s="32" t="s">
        <v>261</v>
      </c>
    </row>
    <row r="303" spans="1:25" s="6" customFormat="1" x14ac:dyDescent="0.3">
      <c r="D303" s="6" t="s">
        <v>4</v>
      </c>
      <c r="J303" s="9">
        <v>800</v>
      </c>
      <c r="K303" s="44" t="s">
        <v>4</v>
      </c>
      <c r="L303" s="44" t="s">
        <v>4</v>
      </c>
      <c r="M303" s="44"/>
      <c r="N303" s="44"/>
      <c r="O303" s="9" t="s">
        <v>229</v>
      </c>
      <c r="P303" s="33" t="s">
        <v>213</v>
      </c>
      <c r="Q303" s="32" t="str">
        <f t="shared" si="56"/>
        <v>DVR (800) Crossband; For APX (VHF+UHF) using One All-Band Antenna</v>
      </c>
      <c r="R303" s="59">
        <f t="shared" si="57"/>
        <v>4</v>
      </c>
      <c r="S303" s="44">
        <f t="shared" si="58"/>
        <v>3</v>
      </c>
      <c r="T303" s="44">
        <f t="shared" si="59"/>
        <v>4</v>
      </c>
      <c r="U303" s="44">
        <f t="shared" si="60"/>
        <v>2</v>
      </c>
      <c r="V303" s="44">
        <f t="shared" si="61"/>
        <v>1157</v>
      </c>
      <c r="W303" s="44">
        <f t="shared" si="62"/>
        <v>4</v>
      </c>
      <c r="X303" s="6">
        <f t="shared" si="63"/>
        <v>2</v>
      </c>
      <c r="Y303" s="32" t="s">
        <v>288</v>
      </c>
    </row>
    <row r="304" spans="1:25" s="6" customFormat="1" x14ac:dyDescent="0.3">
      <c r="A304" s="6" t="s">
        <v>4</v>
      </c>
      <c r="F304" s="6" t="s">
        <v>4</v>
      </c>
      <c r="J304" s="9">
        <v>800</v>
      </c>
      <c r="K304" s="44"/>
      <c r="L304" s="44"/>
      <c r="M304" s="56" t="s">
        <v>4</v>
      </c>
      <c r="N304" s="44"/>
      <c r="O304" s="9" t="s">
        <v>137</v>
      </c>
      <c r="P304" s="6" t="s">
        <v>212</v>
      </c>
      <c r="Q304" s="32" t="str">
        <f t="shared" si="56"/>
        <v>DVR (800) Inband; For APX (700) using Unknown or User-Defined Antenna</v>
      </c>
      <c r="R304" s="59">
        <f t="shared" si="57"/>
        <v>4</v>
      </c>
      <c r="S304" s="44">
        <f t="shared" si="58"/>
        <v>4</v>
      </c>
      <c r="T304" s="44">
        <f t="shared" si="59"/>
        <v>2</v>
      </c>
      <c r="U304" s="44">
        <f t="shared" si="60"/>
        <v>0</v>
      </c>
      <c r="V304" s="44">
        <f t="shared" si="61"/>
        <v>1166</v>
      </c>
      <c r="W304" s="44">
        <f t="shared" si="62"/>
        <v>7</v>
      </c>
      <c r="X304" s="6">
        <f t="shared" si="63"/>
        <v>1</v>
      </c>
      <c r="Y304" s="32" t="s">
        <v>261</v>
      </c>
    </row>
    <row r="305" spans="1:25" s="6" customFormat="1" x14ac:dyDescent="0.3">
      <c r="A305" s="6" t="s">
        <v>4</v>
      </c>
      <c r="F305" s="6" t="s">
        <v>4</v>
      </c>
      <c r="J305" s="9">
        <v>800</v>
      </c>
      <c r="K305" s="44"/>
      <c r="L305" s="44"/>
      <c r="M305" s="56" t="s">
        <v>4</v>
      </c>
      <c r="N305" s="44"/>
      <c r="O305" s="9" t="s">
        <v>24</v>
      </c>
      <c r="P305" s="6" t="s">
        <v>212</v>
      </c>
      <c r="Q305" s="32" t="str">
        <f t="shared" si="56"/>
        <v>DVR (800) Inband; For APX (700) using Single-Band Antenna(s)</v>
      </c>
      <c r="R305" s="59">
        <f t="shared" si="57"/>
        <v>4</v>
      </c>
      <c r="S305" s="44">
        <f t="shared" si="58"/>
        <v>4</v>
      </c>
      <c r="T305" s="44">
        <f t="shared" si="59"/>
        <v>2</v>
      </c>
      <c r="U305" s="44">
        <f t="shared" si="60"/>
        <v>1</v>
      </c>
      <c r="V305" s="44">
        <f t="shared" si="61"/>
        <v>1167</v>
      </c>
      <c r="W305" s="44">
        <f t="shared" si="62"/>
        <v>7</v>
      </c>
      <c r="X305" s="6">
        <f t="shared" si="63"/>
        <v>1</v>
      </c>
      <c r="Y305" s="32" t="s">
        <v>261</v>
      </c>
    </row>
    <row r="306" spans="1:25" s="6" customFormat="1" x14ac:dyDescent="0.3">
      <c r="A306" s="6" t="s">
        <v>4</v>
      </c>
      <c r="F306" s="6" t="s">
        <v>4</v>
      </c>
      <c r="J306" s="9">
        <v>800</v>
      </c>
      <c r="K306" s="44"/>
      <c r="L306" s="44"/>
      <c r="M306" s="56" t="s">
        <v>4</v>
      </c>
      <c r="N306" s="44"/>
      <c r="O306" s="9" t="s">
        <v>229</v>
      </c>
      <c r="P306" s="6" t="s">
        <v>212</v>
      </c>
      <c r="Q306" s="32" t="str">
        <f t="shared" si="56"/>
        <v>DVR (800) Inband; For APX (700) using One All-Band Antenna</v>
      </c>
      <c r="R306" s="59">
        <f t="shared" si="57"/>
        <v>4</v>
      </c>
      <c r="S306" s="44">
        <f t="shared" si="58"/>
        <v>4</v>
      </c>
      <c r="T306" s="44">
        <f t="shared" si="59"/>
        <v>2</v>
      </c>
      <c r="U306" s="44">
        <f t="shared" si="60"/>
        <v>2</v>
      </c>
      <c r="V306" s="44">
        <f t="shared" si="61"/>
        <v>1168</v>
      </c>
      <c r="W306" s="44">
        <f t="shared" si="62"/>
        <v>7</v>
      </c>
      <c r="X306" s="6">
        <f t="shared" si="63"/>
        <v>1</v>
      </c>
      <c r="Y306" s="32" t="s">
        <v>261</v>
      </c>
    </row>
    <row r="307" spans="1:25" s="6" customFormat="1" x14ac:dyDescent="0.3">
      <c r="I307" s="6" t="s">
        <v>16</v>
      </c>
      <c r="J307" s="9">
        <v>800</v>
      </c>
      <c r="K307" s="44"/>
      <c r="L307" s="44"/>
      <c r="M307" s="56" t="s">
        <v>4</v>
      </c>
      <c r="N307" s="44"/>
      <c r="O307" s="9" t="s">
        <v>137</v>
      </c>
      <c r="P307" s="6" t="s">
        <v>204</v>
      </c>
      <c r="Q307" s="32" t="str">
        <f t="shared" si="56"/>
        <v>DVR (800) Crossband/No Inband; For APX (700) using Unknown or User-Defined Antenna</v>
      </c>
      <c r="R307" s="59">
        <f t="shared" si="57"/>
        <v>4</v>
      </c>
      <c r="S307" s="44">
        <f t="shared" si="58"/>
        <v>4</v>
      </c>
      <c r="T307" s="44">
        <f t="shared" si="59"/>
        <v>3</v>
      </c>
      <c r="U307" s="44">
        <f t="shared" si="60"/>
        <v>0</v>
      </c>
      <c r="V307" s="44">
        <f t="shared" si="61"/>
        <v>1169</v>
      </c>
      <c r="W307" s="44">
        <f t="shared" si="62"/>
        <v>0</v>
      </c>
      <c r="X307" s="6">
        <f t="shared" si="63"/>
        <v>1</v>
      </c>
      <c r="Y307" s="32" t="s">
        <v>261</v>
      </c>
    </row>
    <row r="308" spans="1:25" s="6" customFormat="1" x14ac:dyDescent="0.3">
      <c r="I308" s="6" t="s">
        <v>16</v>
      </c>
      <c r="J308" s="9">
        <v>800</v>
      </c>
      <c r="K308" s="44"/>
      <c r="L308" s="44"/>
      <c r="M308" s="56" t="s">
        <v>4</v>
      </c>
      <c r="N308" s="44"/>
      <c r="O308" s="9" t="s">
        <v>24</v>
      </c>
      <c r="P308" s="6" t="s">
        <v>204</v>
      </c>
      <c r="Q308" s="32" t="str">
        <f t="shared" si="56"/>
        <v>DVR (800) Crossband/No Inband; For APX (700) using Single-Band Antenna(s)</v>
      </c>
      <c r="R308" s="59">
        <f t="shared" si="57"/>
        <v>4</v>
      </c>
      <c r="S308" s="44">
        <f t="shared" si="58"/>
        <v>4</v>
      </c>
      <c r="T308" s="44">
        <f t="shared" si="59"/>
        <v>3</v>
      </c>
      <c r="U308" s="44">
        <f t="shared" si="60"/>
        <v>1</v>
      </c>
      <c r="V308" s="44">
        <f t="shared" si="61"/>
        <v>1170</v>
      </c>
      <c r="W308" s="44">
        <f t="shared" si="62"/>
        <v>0</v>
      </c>
      <c r="X308" s="6">
        <f t="shared" si="63"/>
        <v>1</v>
      </c>
      <c r="Y308" s="32" t="s">
        <v>261</v>
      </c>
    </row>
    <row r="309" spans="1:25" s="6" customFormat="1" x14ac:dyDescent="0.3">
      <c r="I309" s="6" t="s">
        <v>16</v>
      </c>
      <c r="J309" s="9">
        <v>800</v>
      </c>
      <c r="K309" s="44"/>
      <c r="L309" s="44"/>
      <c r="M309" s="56" t="s">
        <v>4</v>
      </c>
      <c r="N309" s="44"/>
      <c r="O309" s="9" t="s">
        <v>229</v>
      </c>
      <c r="P309" s="6" t="s">
        <v>204</v>
      </c>
      <c r="Q309" s="32" t="str">
        <f t="shared" si="56"/>
        <v>DVR (800) Crossband/No Inband; For APX (700) using One All-Band Antenna</v>
      </c>
      <c r="R309" s="59">
        <f t="shared" si="57"/>
        <v>4</v>
      </c>
      <c r="S309" s="44">
        <f t="shared" si="58"/>
        <v>4</v>
      </c>
      <c r="T309" s="44">
        <f t="shared" si="59"/>
        <v>3</v>
      </c>
      <c r="U309" s="44">
        <f t="shared" si="60"/>
        <v>2</v>
      </c>
      <c r="V309" s="44">
        <f t="shared" si="61"/>
        <v>1171</v>
      </c>
      <c r="W309" s="44">
        <f t="shared" si="62"/>
        <v>0</v>
      </c>
      <c r="X309" s="6">
        <f t="shared" si="63"/>
        <v>1</v>
      </c>
      <c r="Y309" s="32" t="s">
        <v>261</v>
      </c>
    </row>
    <row r="310" spans="1:25" s="6" customFormat="1" x14ac:dyDescent="0.3">
      <c r="F310" s="6" t="s">
        <v>4</v>
      </c>
      <c r="J310" s="9">
        <v>800</v>
      </c>
      <c r="K310" s="44" t="s">
        <v>4</v>
      </c>
      <c r="L310" s="44"/>
      <c r="M310" s="56" t="s">
        <v>4</v>
      </c>
      <c r="N310" s="44"/>
      <c r="O310" s="9" t="s">
        <v>137</v>
      </c>
      <c r="P310" s="6" t="s">
        <v>203</v>
      </c>
      <c r="Q310" s="32" t="str">
        <f t="shared" si="56"/>
        <v>DVR (800) Inband/No Crossband; For APX (VHF+700) using Unknown or User-Defined Antenna</v>
      </c>
      <c r="R310" s="59">
        <f t="shared" si="57"/>
        <v>4</v>
      </c>
      <c r="S310" s="44">
        <f t="shared" si="58"/>
        <v>5</v>
      </c>
      <c r="T310" s="44">
        <f t="shared" si="59"/>
        <v>1</v>
      </c>
      <c r="U310" s="44">
        <f t="shared" si="60"/>
        <v>0</v>
      </c>
      <c r="V310" s="44">
        <f t="shared" si="61"/>
        <v>1180</v>
      </c>
      <c r="W310" s="44">
        <f t="shared" si="62"/>
        <v>6</v>
      </c>
      <c r="X310" s="6">
        <f t="shared" si="63"/>
        <v>2</v>
      </c>
      <c r="Y310" s="32" t="s">
        <v>261</v>
      </c>
    </row>
    <row r="311" spans="1:25" s="6" customFormat="1" x14ac:dyDescent="0.3">
      <c r="B311" s="6" t="s">
        <v>4</v>
      </c>
      <c r="F311" s="6" t="s">
        <v>4</v>
      </c>
      <c r="J311" s="9">
        <v>800</v>
      </c>
      <c r="K311" s="44" t="s">
        <v>4</v>
      </c>
      <c r="L311" s="44"/>
      <c r="M311" s="56" t="s">
        <v>4</v>
      </c>
      <c r="N311" s="44"/>
      <c r="O311" s="9" t="s">
        <v>24</v>
      </c>
      <c r="P311" s="6" t="s">
        <v>203</v>
      </c>
      <c r="Q311" s="32" t="str">
        <f t="shared" si="56"/>
        <v>DVR (800) Inband/No Crossband; For APX (VHF+700) using Single-Band Antenna(s)</v>
      </c>
      <c r="R311" s="59">
        <f t="shared" si="57"/>
        <v>4</v>
      </c>
      <c r="S311" s="44">
        <f t="shared" si="58"/>
        <v>5</v>
      </c>
      <c r="T311" s="44">
        <f t="shared" si="59"/>
        <v>1</v>
      </c>
      <c r="U311" s="44">
        <f t="shared" si="60"/>
        <v>1</v>
      </c>
      <c r="V311" s="44">
        <f t="shared" si="61"/>
        <v>1181</v>
      </c>
      <c r="W311" s="44">
        <f t="shared" si="62"/>
        <v>8</v>
      </c>
      <c r="X311" s="6">
        <f t="shared" si="63"/>
        <v>2</v>
      </c>
      <c r="Y311" s="32" t="s">
        <v>261</v>
      </c>
    </row>
    <row r="312" spans="1:25" s="6" customFormat="1" x14ac:dyDescent="0.3">
      <c r="F312" s="6" t="s">
        <v>4</v>
      </c>
      <c r="J312" s="9">
        <v>800</v>
      </c>
      <c r="K312" s="44" t="s">
        <v>4</v>
      </c>
      <c r="L312" s="44"/>
      <c r="M312" s="56" t="s">
        <v>4</v>
      </c>
      <c r="N312" s="44"/>
      <c r="O312" s="9" t="s">
        <v>229</v>
      </c>
      <c r="P312" s="6" t="s">
        <v>203</v>
      </c>
      <c r="Q312" s="32" t="str">
        <f t="shared" si="56"/>
        <v>DVR (800) Inband/No Crossband; For APX (VHF+700) using One All-Band Antenna</v>
      </c>
      <c r="R312" s="59">
        <f t="shared" si="57"/>
        <v>4</v>
      </c>
      <c r="S312" s="44">
        <f t="shared" si="58"/>
        <v>5</v>
      </c>
      <c r="T312" s="44">
        <f t="shared" si="59"/>
        <v>1</v>
      </c>
      <c r="U312" s="44">
        <f t="shared" si="60"/>
        <v>2</v>
      </c>
      <c r="V312" s="44">
        <f t="shared" si="61"/>
        <v>1182</v>
      </c>
      <c r="W312" s="44">
        <f t="shared" si="62"/>
        <v>6</v>
      </c>
      <c r="X312" s="6">
        <f t="shared" si="63"/>
        <v>2</v>
      </c>
      <c r="Y312" s="32" t="s">
        <v>261</v>
      </c>
    </row>
    <row r="313" spans="1:25" s="6" customFormat="1" x14ac:dyDescent="0.3">
      <c r="C313" s="6" t="s">
        <v>4</v>
      </c>
      <c r="J313" s="9">
        <v>800</v>
      </c>
      <c r="K313" s="44" t="s">
        <v>4</v>
      </c>
      <c r="L313" s="44"/>
      <c r="M313" s="56" t="s">
        <v>4</v>
      </c>
      <c r="N313" s="44"/>
      <c r="O313" s="9" t="s">
        <v>137</v>
      </c>
      <c r="P313" s="6" t="s">
        <v>204</v>
      </c>
      <c r="Q313" s="32" t="str">
        <f t="shared" si="56"/>
        <v>DVR (800) Crossband/No Inband; For APX (VHF+700) using Unknown or User-Defined Antenna</v>
      </c>
      <c r="R313" s="59">
        <f t="shared" si="57"/>
        <v>4</v>
      </c>
      <c r="S313" s="44">
        <f t="shared" si="58"/>
        <v>5</v>
      </c>
      <c r="T313" s="44">
        <f t="shared" si="59"/>
        <v>3</v>
      </c>
      <c r="U313" s="44">
        <f t="shared" si="60"/>
        <v>0</v>
      </c>
      <c r="V313" s="44">
        <f t="shared" si="61"/>
        <v>1186</v>
      </c>
      <c r="W313" s="44">
        <f t="shared" si="62"/>
        <v>3</v>
      </c>
      <c r="X313" s="6">
        <f t="shared" si="63"/>
        <v>2</v>
      </c>
      <c r="Y313" s="32" t="s">
        <v>261</v>
      </c>
    </row>
    <row r="314" spans="1:25" s="6" customFormat="1" x14ac:dyDescent="0.3">
      <c r="B314" s="6" t="s">
        <v>4</v>
      </c>
      <c r="H314" s="6" t="s">
        <v>4</v>
      </c>
      <c r="J314" s="9">
        <v>800</v>
      </c>
      <c r="K314" s="44" t="s">
        <v>4</v>
      </c>
      <c r="L314" s="44"/>
      <c r="M314" s="56" t="s">
        <v>4</v>
      </c>
      <c r="N314" s="44"/>
      <c r="O314" s="9" t="s">
        <v>24</v>
      </c>
      <c r="P314" s="6" t="s">
        <v>204</v>
      </c>
      <c r="Q314" s="32" t="str">
        <f t="shared" si="56"/>
        <v>DVR (800) Crossband/No Inband; For APX (VHF+700) using Single-Band Antenna(s)</v>
      </c>
      <c r="R314" s="59">
        <f t="shared" si="57"/>
        <v>4</v>
      </c>
      <c r="S314" s="44">
        <f t="shared" si="58"/>
        <v>5</v>
      </c>
      <c r="T314" s="44">
        <f t="shared" si="59"/>
        <v>3</v>
      </c>
      <c r="U314" s="44">
        <f t="shared" si="60"/>
        <v>1</v>
      </c>
      <c r="V314" s="44">
        <f t="shared" si="61"/>
        <v>1187</v>
      </c>
      <c r="W314" s="44">
        <f t="shared" si="62"/>
        <v>12</v>
      </c>
      <c r="X314" s="6">
        <f t="shared" si="63"/>
        <v>2</v>
      </c>
      <c r="Y314" s="32" t="s">
        <v>304</v>
      </c>
    </row>
    <row r="315" spans="1:25" s="6" customFormat="1" x14ac:dyDescent="0.3">
      <c r="C315" s="6" t="s">
        <v>4</v>
      </c>
      <c r="J315" s="9">
        <v>800</v>
      </c>
      <c r="K315" s="44" t="s">
        <v>4</v>
      </c>
      <c r="L315" s="44"/>
      <c r="M315" s="56" t="s">
        <v>4</v>
      </c>
      <c r="N315" s="44"/>
      <c r="O315" s="9" t="s">
        <v>229</v>
      </c>
      <c r="P315" s="6" t="s">
        <v>204</v>
      </c>
      <c r="Q315" s="32" t="str">
        <f t="shared" si="56"/>
        <v>DVR (800) Crossband/No Inband; For APX (VHF+700) using One All-Band Antenna</v>
      </c>
      <c r="R315" s="59">
        <f t="shared" si="57"/>
        <v>4</v>
      </c>
      <c r="S315" s="44">
        <f t="shared" si="58"/>
        <v>5</v>
      </c>
      <c r="T315" s="44">
        <f t="shared" si="59"/>
        <v>3</v>
      </c>
      <c r="U315" s="44">
        <f t="shared" si="60"/>
        <v>2</v>
      </c>
      <c r="V315" s="44">
        <f t="shared" si="61"/>
        <v>1188</v>
      </c>
      <c r="W315" s="44">
        <f t="shared" si="62"/>
        <v>3</v>
      </c>
      <c r="X315" s="6">
        <f t="shared" si="63"/>
        <v>2</v>
      </c>
      <c r="Y315" s="32" t="s">
        <v>278</v>
      </c>
    </row>
    <row r="316" spans="1:25" s="6" customFormat="1" x14ac:dyDescent="0.3">
      <c r="D316" s="6" t="s">
        <v>4</v>
      </c>
      <c r="F316" s="6" t="s">
        <v>4</v>
      </c>
      <c r="J316" s="9">
        <v>800</v>
      </c>
      <c r="K316" s="44" t="s">
        <v>4</v>
      </c>
      <c r="L316" s="44"/>
      <c r="M316" s="56" t="s">
        <v>4</v>
      </c>
      <c r="N316" s="44"/>
      <c r="O316" s="9" t="s">
        <v>137</v>
      </c>
      <c r="P316" s="6" t="s">
        <v>205</v>
      </c>
      <c r="Q316" s="32" t="str">
        <f t="shared" si="56"/>
        <v>DVR (800) Inband &amp; Crossband; For APX (VHF+700) using Unknown or User-Defined Antenna</v>
      </c>
      <c r="R316" s="59">
        <f t="shared" si="57"/>
        <v>4</v>
      </c>
      <c r="S316" s="44">
        <f t="shared" si="58"/>
        <v>5</v>
      </c>
      <c r="T316" s="44">
        <f t="shared" si="59"/>
        <v>5</v>
      </c>
      <c r="U316" s="44">
        <f t="shared" si="60"/>
        <v>0</v>
      </c>
      <c r="V316" s="44">
        <f t="shared" si="61"/>
        <v>1192</v>
      </c>
      <c r="W316" s="44">
        <f t="shared" si="62"/>
        <v>10</v>
      </c>
      <c r="X316" s="6">
        <f t="shared" si="63"/>
        <v>2</v>
      </c>
      <c r="Y316" s="32" t="s">
        <v>261</v>
      </c>
    </row>
    <row r="317" spans="1:25" s="6" customFormat="1" x14ac:dyDescent="0.3">
      <c r="B317" s="6" t="s">
        <v>4</v>
      </c>
      <c r="F317" s="6" t="s">
        <v>4</v>
      </c>
      <c r="J317" s="9">
        <v>800</v>
      </c>
      <c r="K317" s="44" t="s">
        <v>4</v>
      </c>
      <c r="L317" s="44"/>
      <c r="M317" s="56" t="s">
        <v>4</v>
      </c>
      <c r="N317" s="44"/>
      <c r="O317" s="9" t="s">
        <v>24</v>
      </c>
      <c r="P317" s="6" t="s">
        <v>205</v>
      </c>
      <c r="Q317" s="32" t="str">
        <f t="shared" si="56"/>
        <v>DVR (800) Inband &amp; Crossband; For APX (VHF+700) using Single-Band Antenna(s)</v>
      </c>
      <c r="R317" s="59">
        <f t="shared" si="57"/>
        <v>4</v>
      </c>
      <c r="S317" s="44">
        <f t="shared" si="58"/>
        <v>5</v>
      </c>
      <c r="T317" s="44">
        <f t="shared" si="59"/>
        <v>5</v>
      </c>
      <c r="U317" s="44">
        <f t="shared" si="60"/>
        <v>1</v>
      </c>
      <c r="V317" s="44">
        <f t="shared" si="61"/>
        <v>1193</v>
      </c>
      <c r="W317" s="44">
        <f t="shared" si="62"/>
        <v>8</v>
      </c>
      <c r="X317" s="6">
        <f t="shared" si="63"/>
        <v>2</v>
      </c>
      <c r="Y317" s="32" t="s">
        <v>261</v>
      </c>
    </row>
    <row r="318" spans="1:25" s="6" customFormat="1" x14ac:dyDescent="0.3">
      <c r="D318" s="6" t="s">
        <v>4</v>
      </c>
      <c r="F318" s="6" t="s">
        <v>4</v>
      </c>
      <c r="J318" s="9">
        <v>800</v>
      </c>
      <c r="K318" s="44" t="s">
        <v>4</v>
      </c>
      <c r="L318" s="44"/>
      <c r="M318" s="56" t="s">
        <v>4</v>
      </c>
      <c r="N318" s="44"/>
      <c r="O318" s="9" t="s">
        <v>229</v>
      </c>
      <c r="P318" s="6" t="s">
        <v>205</v>
      </c>
      <c r="Q318" s="32" t="str">
        <f t="shared" si="56"/>
        <v>DVR (800) Inband &amp; Crossband; For APX (VHF+700) using One All-Band Antenna</v>
      </c>
      <c r="R318" s="59">
        <f t="shared" si="57"/>
        <v>4</v>
      </c>
      <c r="S318" s="44">
        <f t="shared" si="58"/>
        <v>5</v>
      </c>
      <c r="T318" s="44">
        <f t="shared" si="59"/>
        <v>5</v>
      </c>
      <c r="U318" s="44">
        <f t="shared" si="60"/>
        <v>2</v>
      </c>
      <c r="V318" s="44">
        <f t="shared" si="61"/>
        <v>1194</v>
      </c>
      <c r="W318" s="44">
        <f t="shared" si="62"/>
        <v>10</v>
      </c>
      <c r="X318" s="6">
        <f t="shared" si="63"/>
        <v>2</v>
      </c>
      <c r="Y318" s="32" t="s">
        <v>294</v>
      </c>
    </row>
    <row r="319" spans="1:25" s="6" customFormat="1" x14ac:dyDescent="0.3">
      <c r="F319" s="6" t="s">
        <v>4</v>
      </c>
      <c r="J319" s="9">
        <v>800</v>
      </c>
      <c r="K319" s="44"/>
      <c r="L319" s="44" t="s">
        <v>4</v>
      </c>
      <c r="M319" s="56" t="s">
        <v>4</v>
      </c>
      <c r="N319" s="44"/>
      <c r="O319" s="9" t="s">
        <v>137</v>
      </c>
      <c r="P319" s="6" t="s">
        <v>203</v>
      </c>
      <c r="Q319" s="32" t="str">
        <f t="shared" si="56"/>
        <v>DVR (800) Inband/No Crossband; For APX (UHF+700) using Unknown or User-Defined Antenna</v>
      </c>
      <c r="R319" s="59">
        <f t="shared" si="57"/>
        <v>4</v>
      </c>
      <c r="S319" s="44">
        <f t="shared" si="58"/>
        <v>6</v>
      </c>
      <c r="T319" s="44">
        <f t="shared" si="59"/>
        <v>1</v>
      </c>
      <c r="U319" s="44">
        <f t="shared" si="60"/>
        <v>0</v>
      </c>
      <c r="V319" s="44">
        <f t="shared" si="61"/>
        <v>1197</v>
      </c>
      <c r="W319" s="44">
        <f t="shared" si="62"/>
        <v>6</v>
      </c>
      <c r="X319" s="6">
        <f t="shared" si="63"/>
        <v>2</v>
      </c>
      <c r="Y319" s="32" t="s">
        <v>261</v>
      </c>
    </row>
    <row r="320" spans="1:25" s="6" customFormat="1" x14ac:dyDescent="0.3">
      <c r="B320" s="6" t="s">
        <v>4</v>
      </c>
      <c r="F320" s="6" t="s">
        <v>4</v>
      </c>
      <c r="J320" s="9">
        <v>800</v>
      </c>
      <c r="K320" s="44"/>
      <c r="L320" s="44" t="s">
        <v>4</v>
      </c>
      <c r="M320" s="56" t="s">
        <v>4</v>
      </c>
      <c r="N320" s="44"/>
      <c r="O320" s="9" t="s">
        <v>24</v>
      </c>
      <c r="P320" s="6" t="s">
        <v>203</v>
      </c>
      <c r="Q320" s="32" t="str">
        <f t="shared" si="56"/>
        <v>DVR (800) Inband/No Crossband; For APX (UHF+700) using Single-Band Antenna(s)</v>
      </c>
      <c r="R320" s="59">
        <f t="shared" si="57"/>
        <v>4</v>
      </c>
      <c r="S320" s="44">
        <f t="shared" si="58"/>
        <v>6</v>
      </c>
      <c r="T320" s="44">
        <f t="shared" si="59"/>
        <v>1</v>
      </c>
      <c r="U320" s="44">
        <f t="shared" si="60"/>
        <v>1</v>
      </c>
      <c r="V320" s="44">
        <f t="shared" si="61"/>
        <v>1198</v>
      </c>
      <c r="W320" s="44">
        <f t="shared" si="62"/>
        <v>8</v>
      </c>
      <c r="X320" s="6">
        <f t="shared" si="63"/>
        <v>2</v>
      </c>
      <c r="Y320" s="32" t="s">
        <v>261</v>
      </c>
    </row>
    <row r="321" spans="2:25" s="6" customFormat="1" x14ac:dyDescent="0.3">
      <c r="F321" s="6" t="s">
        <v>4</v>
      </c>
      <c r="J321" s="9">
        <v>800</v>
      </c>
      <c r="K321" s="44"/>
      <c r="L321" s="44" t="s">
        <v>4</v>
      </c>
      <c r="M321" s="56" t="s">
        <v>4</v>
      </c>
      <c r="N321" s="44"/>
      <c r="O321" s="9" t="s">
        <v>229</v>
      </c>
      <c r="P321" s="6" t="s">
        <v>203</v>
      </c>
      <c r="Q321" s="32" t="str">
        <f t="shared" si="56"/>
        <v>DVR (800) Inband/No Crossband; For APX (UHF+700) using One All-Band Antenna</v>
      </c>
      <c r="R321" s="59">
        <f t="shared" si="57"/>
        <v>4</v>
      </c>
      <c r="S321" s="44">
        <f t="shared" si="58"/>
        <v>6</v>
      </c>
      <c r="T321" s="44">
        <f t="shared" si="59"/>
        <v>1</v>
      </c>
      <c r="U321" s="44">
        <f t="shared" si="60"/>
        <v>2</v>
      </c>
      <c r="V321" s="44">
        <f t="shared" si="61"/>
        <v>1199</v>
      </c>
      <c r="W321" s="44">
        <f t="shared" si="62"/>
        <v>6</v>
      </c>
      <c r="X321" s="6">
        <f t="shared" si="63"/>
        <v>2</v>
      </c>
      <c r="Y321" s="32" t="s">
        <v>261</v>
      </c>
    </row>
    <row r="322" spans="2:25" s="6" customFormat="1" x14ac:dyDescent="0.3">
      <c r="C322" s="6" t="s">
        <v>4</v>
      </c>
      <c r="J322" s="9">
        <v>800</v>
      </c>
      <c r="K322" s="44"/>
      <c r="L322" s="44" t="s">
        <v>4</v>
      </c>
      <c r="M322" s="56" t="s">
        <v>4</v>
      </c>
      <c r="N322" s="44"/>
      <c r="O322" s="9" t="s">
        <v>137</v>
      </c>
      <c r="P322" s="6" t="s">
        <v>204</v>
      </c>
      <c r="Q322" s="32" t="str">
        <f t="shared" si="56"/>
        <v>DVR (800) Crossband/No Inband; For APX (UHF+700) using Unknown or User-Defined Antenna</v>
      </c>
      <c r="R322" s="59">
        <f t="shared" si="57"/>
        <v>4</v>
      </c>
      <c r="S322" s="44">
        <f t="shared" si="58"/>
        <v>6</v>
      </c>
      <c r="T322" s="44">
        <f t="shared" si="59"/>
        <v>3</v>
      </c>
      <c r="U322" s="44">
        <f t="shared" si="60"/>
        <v>0</v>
      </c>
      <c r="V322" s="44">
        <f t="shared" si="61"/>
        <v>1203</v>
      </c>
      <c r="W322" s="44">
        <f t="shared" si="62"/>
        <v>3</v>
      </c>
      <c r="X322" s="6">
        <f t="shared" si="63"/>
        <v>2</v>
      </c>
      <c r="Y322" s="32" t="s">
        <v>261</v>
      </c>
    </row>
    <row r="323" spans="2:25" s="6" customFormat="1" x14ac:dyDescent="0.3">
      <c r="B323" s="6" t="s">
        <v>4</v>
      </c>
      <c r="H323" s="6" t="s">
        <v>4</v>
      </c>
      <c r="J323" s="9">
        <v>800</v>
      </c>
      <c r="K323" s="44"/>
      <c r="L323" s="44" t="s">
        <v>4</v>
      </c>
      <c r="M323" s="56" t="s">
        <v>4</v>
      </c>
      <c r="N323" s="44"/>
      <c r="O323" s="9" t="s">
        <v>24</v>
      </c>
      <c r="P323" s="6" t="s">
        <v>204</v>
      </c>
      <c r="Q323" s="32" t="str">
        <f t="shared" si="56"/>
        <v>DVR (800) Crossband/No Inband; For APX (UHF+700) using Single-Band Antenna(s)</v>
      </c>
      <c r="R323" s="59">
        <f t="shared" si="57"/>
        <v>4</v>
      </c>
      <c r="S323" s="44">
        <f t="shared" si="58"/>
        <v>6</v>
      </c>
      <c r="T323" s="44">
        <f t="shared" si="59"/>
        <v>3</v>
      </c>
      <c r="U323" s="44">
        <f t="shared" si="60"/>
        <v>1</v>
      </c>
      <c r="V323" s="44">
        <f t="shared" si="61"/>
        <v>1204</v>
      </c>
      <c r="W323" s="44">
        <f t="shared" si="62"/>
        <v>12</v>
      </c>
      <c r="X323" s="6">
        <f t="shared" si="63"/>
        <v>2</v>
      </c>
      <c r="Y323" s="32" t="s">
        <v>305</v>
      </c>
    </row>
    <row r="324" spans="2:25" s="6" customFormat="1" x14ac:dyDescent="0.3">
      <c r="C324" s="6" t="s">
        <v>4</v>
      </c>
      <c r="J324" s="9">
        <v>800</v>
      </c>
      <c r="K324" s="44"/>
      <c r="L324" s="44" t="s">
        <v>4</v>
      </c>
      <c r="M324" s="56" t="s">
        <v>4</v>
      </c>
      <c r="N324" s="44"/>
      <c r="O324" s="9" t="s">
        <v>229</v>
      </c>
      <c r="P324" s="6" t="s">
        <v>204</v>
      </c>
      <c r="Q324" s="32" t="str">
        <f t="shared" si="56"/>
        <v>DVR (800) Crossband/No Inband; For APX (UHF+700) using One All-Band Antenna</v>
      </c>
      <c r="R324" s="59">
        <f t="shared" si="57"/>
        <v>4</v>
      </c>
      <c r="S324" s="44">
        <f t="shared" si="58"/>
        <v>6</v>
      </c>
      <c r="T324" s="44">
        <f t="shared" si="59"/>
        <v>3</v>
      </c>
      <c r="U324" s="44">
        <f t="shared" si="60"/>
        <v>2</v>
      </c>
      <c r="V324" s="44">
        <f t="shared" si="61"/>
        <v>1205</v>
      </c>
      <c r="W324" s="44">
        <f t="shared" si="62"/>
        <v>3</v>
      </c>
      <c r="X324" s="6">
        <f t="shared" si="63"/>
        <v>2</v>
      </c>
      <c r="Y324" s="32" t="s">
        <v>279</v>
      </c>
    </row>
    <row r="325" spans="2:25" s="6" customFormat="1" x14ac:dyDescent="0.3">
      <c r="D325" s="6" t="s">
        <v>4</v>
      </c>
      <c r="F325" s="6" t="s">
        <v>4</v>
      </c>
      <c r="J325" s="9">
        <v>800</v>
      </c>
      <c r="K325" s="44"/>
      <c r="L325" s="44" t="s">
        <v>4</v>
      </c>
      <c r="M325" s="56" t="s">
        <v>4</v>
      </c>
      <c r="N325" s="44"/>
      <c r="O325" s="9" t="s">
        <v>137</v>
      </c>
      <c r="P325" s="6" t="s">
        <v>205</v>
      </c>
      <c r="Q325" s="32" t="str">
        <f t="shared" si="56"/>
        <v>DVR (800) Inband &amp; Crossband; For APX (UHF+700) using Unknown or User-Defined Antenna</v>
      </c>
      <c r="R325" s="59">
        <f t="shared" si="57"/>
        <v>4</v>
      </c>
      <c r="S325" s="44">
        <f t="shared" si="58"/>
        <v>6</v>
      </c>
      <c r="T325" s="44">
        <f t="shared" si="59"/>
        <v>5</v>
      </c>
      <c r="U325" s="44">
        <f t="shared" si="60"/>
        <v>0</v>
      </c>
      <c r="V325" s="44">
        <f t="shared" si="61"/>
        <v>1209</v>
      </c>
      <c r="W325" s="44">
        <f t="shared" si="62"/>
        <v>10</v>
      </c>
      <c r="X325" s="6">
        <f t="shared" si="63"/>
        <v>2</v>
      </c>
      <c r="Y325" s="32" t="s">
        <v>261</v>
      </c>
    </row>
    <row r="326" spans="2:25" s="6" customFormat="1" x14ac:dyDescent="0.3">
      <c r="B326" s="6" t="s">
        <v>4</v>
      </c>
      <c r="F326" s="6" t="s">
        <v>4</v>
      </c>
      <c r="J326" s="9">
        <v>800</v>
      </c>
      <c r="K326" s="44"/>
      <c r="L326" s="44" t="s">
        <v>4</v>
      </c>
      <c r="M326" s="56" t="s">
        <v>4</v>
      </c>
      <c r="N326" s="44"/>
      <c r="O326" s="9" t="s">
        <v>24</v>
      </c>
      <c r="P326" s="6" t="s">
        <v>205</v>
      </c>
      <c r="Q326" s="32" t="str">
        <f t="shared" si="56"/>
        <v>DVR (800) Inband &amp; Crossband; For APX (UHF+700) using Single-Band Antenna(s)</v>
      </c>
      <c r="R326" s="59">
        <f t="shared" si="57"/>
        <v>4</v>
      </c>
      <c r="S326" s="44">
        <f t="shared" si="58"/>
        <v>6</v>
      </c>
      <c r="T326" s="44">
        <f t="shared" si="59"/>
        <v>5</v>
      </c>
      <c r="U326" s="44">
        <f t="shared" si="60"/>
        <v>1</v>
      </c>
      <c r="V326" s="44">
        <f t="shared" si="61"/>
        <v>1210</v>
      </c>
      <c r="W326" s="44">
        <f t="shared" si="62"/>
        <v>8</v>
      </c>
      <c r="X326" s="6">
        <f t="shared" si="63"/>
        <v>2</v>
      </c>
      <c r="Y326" s="32" t="s">
        <v>261</v>
      </c>
    </row>
    <row r="327" spans="2:25" s="6" customFormat="1" x14ac:dyDescent="0.3">
      <c r="D327" s="6" t="s">
        <v>4</v>
      </c>
      <c r="F327" s="6" t="s">
        <v>4</v>
      </c>
      <c r="J327" s="9">
        <v>800</v>
      </c>
      <c r="K327" s="44"/>
      <c r="L327" s="44" t="s">
        <v>4</v>
      </c>
      <c r="M327" s="56" t="s">
        <v>4</v>
      </c>
      <c r="N327" s="44"/>
      <c r="O327" s="9" t="s">
        <v>229</v>
      </c>
      <c r="P327" s="6" t="s">
        <v>205</v>
      </c>
      <c r="Q327" s="32" t="str">
        <f t="shared" ref="Q327:Q390" si="64">$J$6&amp;"("&amp;$J327&amp;")"&amp;" "&amp;VLOOKUP($P327,RPTCodes,2,FALSE) &amp;"; For APX ("&amp;VLOOKUP($S327,BAND_NAMES,2)&amp;") using "&amp;VLOOKUP($O327,ANTcodes,3,FALSE)</f>
        <v>DVR (800) Inband &amp; Crossband; For APX (UHF+700) using One All-Band Antenna</v>
      </c>
      <c r="R327" s="59">
        <f t="shared" ref="R327:R390" si="65">VLOOKUP(J327,Freq_Bands,2)</f>
        <v>4</v>
      </c>
      <c r="S327" s="44">
        <f t="shared" ref="S327:S390" si="66">IF(K327="X",1,0)+IF(L327="X",2,0)+IF(M327="X",4,0)+IF(N327="X",8,0)</f>
        <v>6</v>
      </c>
      <c r="T327" s="44">
        <f t="shared" ref="T327:T390" si="67">VLOOKUP(P327,RPTCodes,4,FALSE)</f>
        <v>5</v>
      </c>
      <c r="U327" s="44">
        <f t="shared" ref="U327:U390" si="68">VLOOKUP(O327,ANTcodes,2,FALSE)</f>
        <v>2</v>
      </c>
      <c r="V327" s="44">
        <f t="shared" ref="V327:V390" si="69">$U327*MULT_ANT+$T327*MULT_RPT+$S327*MULT_MRF+$R327*MULT_VRF</f>
        <v>1211</v>
      </c>
      <c r="W327" s="44">
        <f t="shared" ref="W327:W390" si="70">IF($A327="X",1,0)+IF($B327="X",2,0)+IF($C327="X",3,0)+IF($D327="X",4,0)+IF($E327="X",5,0)+IF($F327="X",6,0)+IF($H327="X",10,0)</f>
        <v>10</v>
      </c>
      <c r="X327" s="6">
        <f t="shared" ref="X327:X390" si="71">COUNTA(K327:L327)+IF(RIGHT(M327&amp;N327,1)="X",1,0)</f>
        <v>2</v>
      </c>
      <c r="Y327" s="32" t="s">
        <v>295</v>
      </c>
    </row>
    <row r="328" spans="2:25" s="6" customFormat="1" x14ac:dyDescent="0.3">
      <c r="F328" s="6" t="s">
        <v>4</v>
      </c>
      <c r="J328" s="9">
        <v>800</v>
      </c>
      <c r="K328" s="44" t="s">
        <v>4</v>
      </c>
      <c r="L328" s="44" t="s">
        <v>4</v>
      </c>
      <c r="M328" s="56" t="s">
        <v>4</v>
      </c>
      <c r="N328" s="44"/>
      <c r="O328" s="9" t="s">
        <v>137</v>
      </c>
      <c r="P328" s="6" t="s">
        <v>203</v>
      </c>
      <c r="Q328" s="32" t="str">
        <f t="shared" si="64"/>
        <v>DVR (800) Inband/No Crossband; For APX (VHF+UHF+700) using Unknown or User-Defined Antenna</v>
      </c>
      <c r="R328" s="59">
        <f t="shared" si="65"/>
        <v>4</v>
      </c>
      <c r="S328" s="44">
        <f t="shared" si="66"/>
        <v>7</v>
      </c>
      <c r="T328" s="44">
        <f t="shared" si="67"/>
        <v>1</v>
      </c>
      <c r="U328" s="44">
        <f t="shared" si="68"/>
        <v>0</v>
      </c>
      <c r="V328" s="44">
        <f t="shared" si="69"/>
        <v>1214</v>
      </c>
      <c r="W328" s="44">
        <f t="shared" si="70"/>
        <v>6</v>
      </c>
      <c r="X328" s="6">
        <f t="shared" si="71"/>
        <v>3</v>
      </c>
      <c r="Y328" s="32" t="s">
        <v>261</v>
      </c>
    </row>
    <row r="329" spans="2:25" s="6" customFormat="1" x14ac:dyDescent="0.3">
      <c r="B329" s="6" t="s">
        <v>4</v>
      </c>
      <c r="F329" s="6" t="s">
        <v>4</v>
      </c>
      <c r="J329" s="9">
        <v>800</v>
      </c>
      <c r="K329" s="44" t="s">
        <v>4</v>
      </c>
      <c r="L329" s="44" t="s">
        <v>4</v>
      </c>
      <c r="M329" s="56" t="s">
        <v>4</v>
      </c>
      <c r="N329" s="44"/>
      <c r="O329" s="9" t="s">
        <v>24</v>
      </c>
      <c r="P329" s="6" t="s">
        <v>203</v>
      </c>
      <c r="Q329" s="32" t="str">
        <f t="shared" si="64"/>
        <v>DVR (800) Inband/No Crossband; For APX (VHF+UHF+700) using Single-Band Antenna(s)</v>
      </c>
      <c r="R329" s="59">
        <f t="shared" si="65"/>
        <v>4</v>
      </c>
      <c r="S329" s="44">
        <f t="shared" si="66"/>
        <v>7</v>
      </c>
      <c r="T329" s="44">
        <f t="shared" si="67"/>
        <v>1</v>
      </c>
      <c r="U329" s="44">
        <f t="shared" si="68"/>
        <v>1</v>
      </c>
      <c r="V329" s="44">
        <f t="shared" si="69"/>
        <v>1215</v>
      </c>
      <c r="W329" s="44">
        <f t="shared" si="70"/>
        <v>8</v>
      </c>
      <c r="X329" s="6">
        <f t="shared" si="71"/>
        <v>3</v>
      </c>
      <c r="Y329" s="32" t="s">
        <v>261</v>
      </c>
    </row>
    <row r="330" spans="2:25" s="6" customFormat="1" x14ac:dyDescent="0.3">
      <c r="F330" s="6" t="s">
        <v>4</v>
      </c>
      <c r="J330" s="9">
        <v>800</v>
      </c>
      <c r="K330" s="44" t="s">
        <v>4</v>
      </c>
      <c r="L330" s="44" t="s">
        <v>4</v>
      </c>
      <c r="M330" s="56" t="s">
        <v>4</v>
      </c>
      <c r="N330" s="44"/>
      <c r="O330" s="9" t="s">
        <v>229</v>
      </c>
      <c r="P330" s="6" t="s">
        <v>203</v>
      </c>
      <c r="Q330" s="32" t="str">
        <f t="shared" si="64"/>
        <v>DVR (800) Inband/No Crossband; For APX (VHF+UHF+700) using One All-Band Antenna</v>
      </c>
      <c r="R330" s="59">
        <f t="shared" si="65"/>
        <v>4</v>
      </c>
      <c r="S330" s="44">
        <f t="shared" si="66"/>
        <v>7</v>
      </c>
      <c r="T330" s="44">
        <f t="shared" si="67"/>
        <v>1</v>
      </c>
      <c r="U330" s="44">
        <f t="shared" si="68"/>
        <v>2</v>
      </c>
      <c r="V330" s="44">
        <f t="shared" si="69"/>
        <v>1216</v>
      </c>
      <c r="W330" s="44">
        <f t="shared" si="70"/>
        <v>6</v>
      </c>
      <c r="X330" s="6">
        <f t="shared" si="71"/>
        <v>3</v>
      </c>
      <c r="Y330" s="32" t="s">
        <v>261</v>
      </c>
    </row>
    <row r="331" spans="2:25" s="6" customFormat="1" x14ac:dyDescent="0.3">
      <c r="E331" s="6" t="s">
        <v>4</v>
      </c>
      <c r="J331" s="9">
        <v>800</v>
      </c>
      <c r="K331" s="44" t="s">
        <v>4</v>
      </c>
      <c r="L331" s="44" t="s">
        <v>4</v>
      </c>
      <c r="M331" s="56" t="s">
        <v>4</v>
      </c>
      <c r="N331" s="44"/>
      <c r="O331" s="9" t="s">
        <v>137</v>
      </c>
      <c r="P331" s="6" t="s">
        <v>204</v>
      </c>
      <c r="Q331" s="32" t="str">
        <f t="shared" si="64"/>
        <v>DVR (800) Crossband/No Inband; For APX (VHF+UHF+700) using Unknown or User-Defined Antenna</v>
      </c>
      <c r="R331" s="59">
        <f t="shared" si="65"/>
        <v>4</v>
      </c>
      <c r="S331" s="44">
        <f t="shared" si="66"/>
        <v>7</v>
      </c>
      <c r="T331" s="44">
        <f t="shared" si="67"/>
        <v>3</v>
      </c>
      <c r="U331" s="44">
        <f t="shared" si="68"/>
        <v>0</v>
      </c>
      <c r="V331" s="44">
        <f t="shared" si="69"/>
        <v>1220</v>
      </c>
      <c r="W331" s="44">
        <f t="shared" si="70"/>
        <v>5</v>
      </c>
      <c r="X331" s="6">
        <f t="shared" si="71"/>
        <v>3</v>
      </c>
      <c r="Y331" s="32" t="s">
        <v>261</v>
      </c>
    </row>
    <row r="332" spans="2:25" s="6" customFormat="1" x14ac:dyDescent="0.3">
      <c r="B332" s="6" t="s">
        <v>4</v>
      </c>
      <c r="H332" s="6" t="s">
        <v>4</v>
      </c>
      <c r="J332" s="9">
        <v>800</v>
      </c>
      <c r="K332" s="44" t="s">
        <v>4</v>
      </c>
      <c r="L332" s="44" t="s">
        <v>4</v>
      </c>
      <c r="M332" s="56" t="s">
        <v>4</v>
      </c>
      <c r="N332" s="44"/>
      <c r="O332" s="9" t="s">
        <v>24</v>
      </c>
      <c r="P332" s="6" t="s">
        <v>204</v>
      </c>
      <c r="Q332" s="32" t="str">
        <f t="shared" si="64"/>
        <v>DVR (800) Crossband/No Inband; For APX (VHF+UHF+700) using Single-Band Antenna(s)</v>
      </c>
      <c r="R332" s="59">
        <f t="shared" si="65"/>
        <v>4</v>
      </c>
      <c r="S332" s="44">
        <f t="shared" si="66"/>
        <v>7</v>
      </c>
      <c r="T332" s="44">
        <f t="shared" si="67"/>
        <v>3</v>
      </c>
      <c r="U332" s="44">
        <f t="shared" si="68"/>
        <v>1</v>
      </c>
      <c r="V332" s="44">
        <f t="shared" si="69"/>
        <v>1221</v>
      </c>
      <c r="W332" s="44">
        <f t="shared" si="70"/>
        <v>12</v>
      </c>
      <c r="X332" s="6">
        <f t="shared" si="71"/>
        <v>3</v>
      </c>
      <c r="Y332" s="32" t="s">
        <v>312</v>
      </c>
    </row>
    <row r="333" spans="2:25" s="6" customFormat="1" x14ac:dyDescent="0.3">
      <c r="E333" s="6" t="s">
        <v>4</v>
      </c>
      <c r="J333" s="9">
        <v>800</v>
      </c>
      <c r="K333" s="44" t="s">
        <v>4</v>
      </c>
      <c r="L333" s="44" t="s">
        <v>4</v>
      </c>
      <c r="M333" s="56" t="s">
        <v>4</v>
      </c>
      <c r="N333" s="44"/>
      <c r="O333" s="9" t="s">
        <v>229</v>
      </c>
      <c r="P333" s="6" t="s">
        <v>204</v>
      </c>
      <c r="Q333" s="32" t="str">
        <f t="shared" si="64"/>
        <v>DVR (800) Crossband/No Inband; For APX (VHF+UHF+700) using One All-Band Antenna</v>
      </c>
      <c r="R333" s="59">
        <f t="shared" si="65"/>
        <v>4</v>
      </c>
      <c r="S333" s="44">
        <f t="shared" si="66"/>
        <v>7</v>
      </c>
      <c r="T333" s="44">
        <f t="shared" si="67"/>
        <v>3</v>
      </c>
      <c r="U333" s="44">
        <f t="shared" si="68"/>
        <v>2</v>
      </c>
      <c r="V333" s="44">
        <f t="shared" si="69"/>
        <v>1222</v>
      </c>
      <c r="W333" s="44">
        <f t="shared" si="70"/>
        <v>5</v>
      </c>
      <c r="X333" s="6">
        <f t="shared" si="71"/>
        <v>3</v>
      </c>
      <c r="Y333" s="32" t="s">
        <v>301</v>
      </c>
    </row>
    <row r="334" spans="2:25" s="6" customFormat="1" x14ac:dyDescent="0.3">
      <c r="D334" s="6" t="s">
        <v>4</v>
      </c>
      <c r="F334" s="6" t="s">
        <v>4</v>
      </c>
      <c r="J334" s="9">
        <v>800</v>
      </c>
      <c r="K334" s="44" t="s">
        <v>4</v>
      </c>
      <c r="L334" s="44" t="s">
        <v>4</v>
      </c>
      <c r="M334" s="56" t="s">
        <v>4</v>
      </c>
      <c r="N334" s="44"/>
      <c r="O334" s="9" t="s">
        <v>137</v>
      </c>
      <c r="P334" s="6" t="s">
        <v>205</v>
      </c>
      <c r="Q334" s="32" t="str">
        <f t="shared" si="64"/>
        <v>DVR (800) Inband &amp; Crossband; For APX (VHF+UHF+700) using Unknown or User-Defined Antenna</v>
      </c>
      <c r="R334" s="59">
        <f t="shared" si="65"/>
        <v>4</v>
      </c>
      <c r="S334" s="44">
        <f t="shared" si="66"/>
        <v>7</v>
      </c>
      <c r="T334" s="44">
        <f t="shared" si="67"/>
        <v>5</v>
      </c>
      <c r="U334" s="44">
        <f t="shared" si="68"/>
        <v>0</v>
      </c>
      <c r="V334" s="44">
        <f t="shared" si="69"/>
        <v>1226</v>
      </c>
      <c r="W334" s="44">
        <f t="shared" si="70"/>
        <v>10</v>
      </c>
      <c r="X334" s="6">
        <f t="shared" si="71"/>
        <v>3</v>
      </c>
      <c r="Y334" s="32" t="s">
        <v>261</v>
      </c>
    </row>
    <row r="335" spans="2:25" s="6" customFormat="1" x14ac:dyDescent="0.3">
      <c r="B335" s="6" t="s">
        <v>4</v>
      </c>
      <c r="F335" s="6" t="s">
        <v>4</v>
      </c>
      <c r="J335" s="9">
        <v>800</v>
      </c>
      <c r="K335" s="44" t="s">
        <v>4</v>
      </c>
      <c r="L335" s="44" t="s">
        <v>4</v>
      </c>
      <c r="M335" s="56" t="s">
        <v>4</v>
      </c>
      <c r="N335" s="44"/>
      <c r="O335" s="9" t="s">
        <v>24</v>
      </c>
      <c r="P335" s="6" t="s">
        <v>205</v>
      </c>
      <c r="Q335" s="32" t="str">
        <f t="shared" si="64"/>
        <v>DVR (800) Inband &amp; Crossband; For APX (VHF+UHF+700) using Single-Band Antenna(s)</v>
      </c>
      <c r="R335" s="59">
        <f t="shared" si="65"/>
        <v>4</v>
      </c>
      <c r="S335" s="44">
        <f t="shared" si="66"/>
        <v>7</v>
      </c>
      <c r="T335" s="44">
        <f t="shared" si="67"/>
        <v>5</v>
      </c>
      <c r="U335" s="44">
        <f t="shared" si="68"/>
        <v>1</v>
      </c>
      <c r="V335" s="44">
        <f t="shared" si="69"/>
        <v>1227</v>
      </c>
      <c r="W335" s="44">
        <f t="shared" si="70"/>
        <v>8</v>
      </c>
      <c r="X335" s="6">
        <f t="shared" si="71"/>
        <v>3</v>
      </c>
      <c r="Y335" s="32" t="s">
        <v>261</v>
      </c>
    </row>
    <row r="336" spans="2:25" s="6" customFormat="1" x14ac:dyDescent="0.3">
      <c r="D336" s="6" t="s">
        <v>4</v>
      </c>
      <c r="F336" s="6" t="s">
        <v>4</v>
      </c>
      <c r="J336" s="9">
        <v>800</v>
      </c>
      <c r="K336" s="44" t="s">
        <v>4</v>
      </c>
      <c r="L336" s="44" t="s">
        <v>4</v>
      </c>
      <c r="M336" s="56" t="s">
        <v>4</v>
      </c>
      <c r="N336" s="44"/>
      <c r="O336" s="9" t="s">
        <v>229</v>
      </c>
      <c r="P336" s="6" t="s">
        <v>205</v>
      </c>
      <c r="Q336" s="32" t="str">
        <f t="shared" si="64"/>
        <v>DVR (800) Inband &amp; Crossband; For APX (VHF+UHF+700) using One All-Band Antenna</v>
      </c>
      <c r="R336" s="59">
        <f t="shared" si="65"/>
        <v>4</v>
      </c>
      <c r="S336" s="44">
        <f t="shared" si="66"/>
        <v>7</v>
      </c>
      <c r="T336" s="44">
        <f t="shared" si="67"/>
        <v>5</v>
      </c>
      <c r="U336" s="44">
        <f t="shared" si="68"/>
        <v>2</v>
      </c>
      <c r="V336" s="44">
        <f t="shared" si="69"/>
        <v>1228</v>
      </c>
      <c r="W336" s="44">
        <f t="shared" si="70"/>
        <v>10</v>
      </c>
      <c r="X336" s="6">
        <f t="shared" si="71"/>
        <v>3</v>
      </c>
      <c r="Y336" s="32" t="s">
        <v>298</v>
      </c>
    </row>
    <row r="337" spans="1:25" s="6" customFormat="1" x14ac:dyDescent="0.3">
      <c r="A337" s="6" t="s">
        <v>4</v>
      </c>
      <c r="F337" s="6" t="s">
        <v>4</v>
      </c>
      <c r="J337" s="9">
        <v>800</v>
      </c>
      <c r="K337" s="44"/>
      <c r="L337" s="44"/>
      <c r="M337" s="44"/>
      <c r="N337" s="56" t="s">
        <v>4</v>
      </c>
      <c r="O337" s="9" t="s">
        <v>137</v>
      </c>
      <c r="P337" s="6" t="s">
        <v>212</v>
      </c>
      <c r="Q337" s="32" t="str">
        <f t="shared" si="64"/>
        <v>DVR (800) Inband; For APX (800) using Unknown or User-Defined Antenna</v>
      </c>
      <c r="R337" s="59">
        <f t="shared" si="65"/>
        <v>4</v>
      </c>
      <c r="S337" s="44">
        <f t="shared" si="66"/>
        <v>8</v>
      </c>
      <c r="T337" s="44">
        <f t="shared" si="67"/>
        <v>2</v>
      </c>
      <c r="U337" s="44">
        <f t="shared" si="68"/>
        <v>0</v>
      </c>
      <c r="V337" s="44">
        <f t="shared" si="69"/>
        <v>1234</v>
      </c>
      <c r="W337" s="44">
        <f t="shared" si="70"/>
        <v>7</v>
      </c>
      <c r="X337" s="6">
        <f t="shared" si="71"/>
        <v>1</v>
      </c>
      <c r="Y337" s="32" t="s">
        <v>261</v>
      </c>
    </row>
    <row r="338" spans="1:25" s="6" customFormat="1" x14ac:dyDescent="0.3">
      <c r="A338" s="6" t="s">
        <v>4</v>
      </c>
      <c r="F338" s="6" t="s">
        <v>4</v>
      </c>
      <c r="J338" s="9">
        <v>800</v>
      </c>
      <c r="K338" s="44"/>
      <c r="L338" s="44"/>
      <c r="M338" s="44"/>
      <c r="N338" s="56" t="s">
        <v>4</v>
      </c>
      <c r="O338" s="9" t="s">
        <v>24</v>
      </c>
      <c r="P338" s="6" t="s">
        <v>212</v>
      </c>
      <c r="Q338" s="32" t="str">
        <f t="shared" si="64"/>
        <v>DVR (800) Inband; For APX (800) using Single-Band Antenna(s)</v>
      </c>
      <c r="R338" s="59">
        <f t="shared" si="65"/>
        <v>4</v>
      </c>
      <c r="S338" s="44">
        <f t="shared" si="66"/>
        <v>8</v>
      </c>
      <c r="T338" s="44">
        <f t="shared" si="67"/>
        <v>2</v>
      </c>
      <c r="U338" s="44">
        <f t="shared" si="68"/>
        <v>1</v>
      </c>
      <c r="V338" s="44">
        <f t="shared" si="69"/>
        <v>1235</v>
      </c>
      <c r="W338" s="44">
        <f t="shared" si="70"/>
        <v>7</v>
      </c>
      <c r="X338" s="6">
        <f t="shared" si="71"/>
        <v>1</v>
      </c>
      <c r="Y338" s="32" t="s">
        <v>261</v>
      </c>
    </row>
    <row r="339" spans="1:25" s="6" customFormat="1" x14ac:dyDescent="0.3">
      <c r="A339" s="6" t="s">
        <v>4</v>
      </c>
      <c r="F339" s="6" t="s">
        <v>4</v>
      </c>
      <c r="J339" s="9">
        <v>800</v>
      </c>
      <c r="K339" s="44"/>
      <c r="L339" s="44"/>
      <c r="M339" s="44"/>
      <c r="N339" s="56" t="s">
        <v>4</v>
      </c>
      <c r="O339" s="9" t="s">
        <v>229</v>
      </c>
      <c r="P339" s="6" t="s">
        <v>212</v>
      </c>
      <c r="Q339" s="32" t="str">
        <f t="shared" si="64"/>
        <v>DVR (800) Inband; For APX (800) using One All-Band Antenna</v>
      </c>
      <c r="R339" s="59">
        <f t="shared" si="65"/>
        <v>4</v>
      </c>
      <c r="S339" s="44">
        <f t="shared" si="66"/>
        <v>8</v>
      </c>
      <c r="T339" s="44">
        <f t="shared" si="67"/>
        <v>2</v>
      </c>
      <c r="U339" s="44">
        <f t="shared" si="68"/>
        <v>2</v>
      </c>
      <c r="V339" s="44">
        <f t="shared" si="69"/>
        <v>1236</v>
      </c>
      <c r="W339" s="44">
        <f t="shared" si="70"/>
        <v>7</v>
      </c>
      <c r="X339" s="6">
        <f t="shared" si="71"/>
        <v>1</v>
      </c>
      <c r="Y339" s="32" t="s">
        <v>261</v>
      </c>
    </row>
    <row r="340" spans="1:25" s="6" customFormat="1" x14ac:dyDescent="0.3">
      <c r="I340" s="6" t="s">
        <v>16</v>
      </c>
      <c r="J340" s="9">
        <v>800</v>
      </c>
      <c r="K340" s="44"/>
      <c r="L340" s="44"/>
      <c r="M340" s="44"/>
      <c r="N340" s="56" t="s">
        <v>4</v>
      </c>
      <c r="O340" s="9" t="s">
        <v>137</v>
      </c>
      <c r="P340" s="6" t="s">
        <v>204</v>
      </c>
      <c r="Q340" s="32" t="str">
        <f t="shared" si="64"/>
        <v>DVR (800) Crossband/No Inband; For APX (800) using Unknown or User-Defined Antenna</v>
      </c>
      <c r="R340" s="59">
        <f t="shared" si="65"/>
        <v>4</v>
      </c>
      <c r="S340" s="44">
        <f t="shared" si="66"/>
        <v>8</v>
      </c>
      <c r="T340" s="44">
        <f t="shared" si="67"/>
        <v>3</v>
      </c>
      <c r="U340" s="44">
        <f t="shared" si="68"/>
        <v>0</v>
      </c>
      <c r="V340" s="44">
        <f t="shared" si="69"/>
        <v>1237</v>
      </c>
      <c r="W340" s="44">
        <f t="shared" si="70"/>
        <v>0</v>
      </c>
      <c r="X340" s="6">
        <f t="shared" si="71"/>
        <v>1</v>
      </c>
      <c r="Y340" s="32" t="s">
        <v>261</v>
      </c>
    </row>
    <row r="341" spans="1:25" s="6" customFormat="1" x14ac:dyDescent="0.3">
      <c r="I341" s="6" t="s">
        <v>16</v>
      </c>
      <c r="J341" s="9">
        <v>800</v>
      </c>
      <c r="K341" s="44"/>
      <c r="L341" s="44"/>
      <c r="M341" s="44"/>
      <c r="N341" s="56" t="s">
        <v>4</v>
      </c>
      <c r="O341" s="9" t="s">
        <v>24</v>
      </c>
      <c r="P341" s="6" t="s">
        <v>204</v>
      </c>
      <c r="Q341" s="32" t="str">
        <f t="shared" si="64"/>
        <v>DVR (800) Crossband/No Inband; For APX (800) using Single-Band Antenna(s)</v>
      </c>
      <c r="R341" s="59">
        <f t="shared" si="65"/>
        <v>4</v>
      </c>
      <c r="S341" s="44">
        <f t="shared" si="66"/>
        <v>8</v>
      </c>
      <c r="T341" s="44">
        <f t="shared" si="67"/>
        <v>3</v>
      </c>
      <c r="U341" s="44">
        <f t="shared" si="68"/>
        <v>1</v>
      </c>
      <c r="V341" s="44">
        <f t="shared" si="69"/>
        <v>1238</v>
      </c>
      <c r="W341" s="44">
        <f t="shared" si="70"/>
        <v>0</v>
      </c>
      <c r="X341" s="6">
        <f t="shared" si="71"/>
        <v>1</v>
      </c>
      <c r="Y341" s="32" t="s">
        <v>261</v>
      </c>
    </row>
    <row r="342" spans="1:25" s="6" customFormat="1" x14ac:dyDescent="0.3">
      <c r="I342" s="6" t="s">
        <v>16</v>
      </c>
      <c r="J342" s="9">
        <v>800</v>
      </c>
      <c r="K342" s="44"/>
      <c r="L342" s="44"/>
      <c r="M342" s="44"/>
      <c r="N342" s="56" t="s">
        <v>4</v>
      </c>
      <c r="O342" s="9" t="s">
        <v>229</v>
      </c>
      <c r="P342" s="6" t="s">
        <v>204</v>
      </c>
      <c r="Q342" s="32" t="str">
        <f t="shared" si="64"/>
        <v>DVR (800) Crossband/No Inband; For APX (800) using One All-Band Antenna</v>
      </c>
      <c r="R342" s="59">
        <f t="shared" si="65"/>
        <v>4</v>
      </c>
      <c r="S342" s="44">
        <f t="shared" si="66"/>
        <v>8</v>
      </c>
      <c r="T342" s="44">
        <f t="shared" si="67"/>
        <v>3</v>
      </c>
      <c r="U342" s="44">
        <f t="shared" si="68"/>
        <v>2</v>
      </c>
      <c r="V342" s="44">
        <f t="shared" si="69"/>
        <v>1239</v>
      </c>
      <c r="W342" s="44">
        <f t="shared" si="70"/>
        <v>0</v>
      </c>
      <c r="X342" s="6">
        <f t="shared" si="71"/>
        <v>1</v>
      </c>
      <c r="Y342" s="32" t="s">
        <v>261</v>
      </c>
    </row>
    <row r="343" spans="1:25" s="6" customFormat="1" x14ac:dyDescent="0.3">
      <c r="F343" s="6" t="s">
        <v>4</v>
      </c>
      <c r="J343" s="9">
        <v>800</v>
      </c>
      <c r="K343" s="44" t="s">
        <v>4</v>
      </c>
      <c r="L343" s="44"/>
      <c r="M343" s="44"/>
      <c r="N343" s="56" t="s">
        <v>4</v>
      </c>
      <c r="O343" s="9" t="s">
        <v>137</v>
      </c>
      <c r="P343" s="6" t="s">
        <v>203</v>
      </c>
      <c r="Q343" s="32" t="str">
        <f t="shared" si="64"/>
        <v>DVR (800) Inband/No Crossband; For APX (VHF+800) using Unknown or User-Defined Antenna</v>
      </c>
      <c r="R343" s="59">
        <f t="shared" si="65"/>
        <v>4</v>
      </c>
      <c r="S343" s="44">
        <f t="shared" si="66"/>
        <v>9</v>
      </c>
      <c r="T343" s="44">
        <f t="shared" si="67"/>
        <v>1</v>
      </c>
      <c r="U343" s="44">
        <f t="shared" si="68"/>
        <v>0</v>
      </c>
      <c r="V343" s="44">
        <f t="shared" si="69"/>
        <v>1248</v>
      </c>
      <c r="W343" s="44">
        <f t="shared" si="70"/>
        <v>6</v>
      </c>
      <c r="X343" s="6">
        <f t="shared" si="71"/>
        <v>2</v>
      </c>
      <c r="Y343" s="32" t="s">
        <v>261</v>
      </c>
    </row>
    <row r="344" spans="1:25" s="6" customFormat="1" x14ac:dyDescent="0.3">
      <c r="B344" s="6" t="s">
        <v>4</v>
      </c>
      <c r="F344" s="6" t="s">
        <v>4</v>
      </c>
      <c r="J344" s="9">
        <v>800</v>
      </c>
      <c r="K344" s="44" t="s">
        <v>4</v>
      </c>
      <c r="L344" s="44"/>
      <c r="M344" s="44"/>
      <c r="N344" s="56" t="s">
        <v>4</v>
      </c>
      <c r="O344" s="9" t="s">
        <v>24</v>
      </c>
      <c r="P344" s="6" t="s">
        <v>203</v>
      </c>
      <c r="Q344" s="32" t="str">
        <f t="shared" si="64"/>
        <v>DVR (800) Inband/No Crossband; For APX (VHF+800) using Single-Band Antenna(s)</v>
      </c>
      <c r="R344" s="59">
        <f t="shared" si="65"/>
        <v>4</v>
      </c>
      <c r="S344" s="44">
        <f t="shared" si="66"/>
        <v>9</v>
      </c>
      <c r="T344" s="44">
        <f t="shared" si="67"/>
        <v>1</v>
      </c>
      <c r="U344" s="44">
        <f t="shared" si="68"/>
        <v>1</v>
      </c>
      <c r="V344" s="44">
        <f t="shared" si="69"/>
        <v>1249</v>
      </c>
      <c r="W344" s="44">
        <f t="shared" si="70"/>
        <v>8</v>
      </c>
      <c r="X344" s="6">
        <f t="shared" si="71"/>
        <v>2</v>
      </c>
      <c r="Y344" s="32" t="s">
        <v>261</v>
      </c>
    </row>
    <row r="345" spans="1:25" s="6" customFormat="1" x14ac:dyDescent="0.3">
      <c r="F345" s="6" t="s">
        <v>4</v>
      </c>
      <c r="J345" s="9">
        <v>800</v>
      </c>
      <c r="K345" s="44" t="s">
        <v>4</v>
      </c>
      <c r="L345" s="44"/>
      <c r="M345" s="44"/>
      <c r="N345" s="56" t="s">
        <v>4</v>
      </c>
      <c r="O345" s="9" t="s">
        <v>229</v>
      </c>
      <c r="P345" s="6" t="s">
        <v>203</v>
      </c>
      <c r="Q345" s="32" t="str">
        <f t="shared" si="64"/>
        <v>DVR (800) Inband/No Crossband; For APX (VHF+800) using One All-Band Antenna</v>
      </c>
      <c r="R345" s="59">
        <f t="shared" si="65"/>
        <v>4</v>
      </c>
      <c r="S345" s="44">
        <f t="shared" si="66"/>
        <v>9</v>
      </c>
      <c r="T345" s="44">
        <f t="shared" si="67"/>
        <v>1</v>
      </c>
      <c r="U345" s="44">
        <f t="shared" si="68"/>
        <v>2</v>
      </c>
      <c r="V345" s="44">
        <f t="shared" si="69"/>
        <v>1250</v>
      </c>
      <c r="W345" s="44">
        <f t="shared" si="70"/>
        <v>6</v>
      </c>
      <c r="X345" s="6">
        <f t="shared" si="71"/>
        <v>2</v>
      </c>
      <c r="Y345" s="32" t="s">
        <v>261</v>
      </c>
    </row>
    <row r="346" spans="1:25" s="6" customFormat="1" x14ac:dyDescent="0.3">
      <c r="C346" s="6" t="s">
        <v>4</v>
      </c>
      <c r="J346" s="9">
        <v>800</v>
      </c>
      <c r="K346" s="44" t="s">
        <v>4</v>
      </c>
      <c r="L346" s="44"/>
      <c r="M346" s="44"/>
      <c r="N346" s="56" t="s">
        <v>4</v>
      </c>
      <c r="O346" s="9" t="s">
        <v>137</v>
      </c>
      <c r="P346" s="6" t="s">
        <v>204</v>
      </c>
      <c r="Q346" s="32" t="str">
        <f t="shared" si="64"/>
        <v>DVR (800) Crossband/No Inband; For APX (VHF+800) using Unknown or User-Defined Antenna</v>
      </c>
      <c r="R346" s="59">
        <f t="shared" si="65"/>
        <v>4</v>
      </c>
      <c r="S346" s="44">
        <f t="shared" si="66"/>
        <v>9</v>
      </c>
      <c r="T346" s="44">
        <f t="shared" si="67"/>
        <v>3</v>
      </c>
      <c r="U346" s="44">
        <f t="shared" si="68"/>
        <v>0</v>
      </c>
      <c r="V346" s="44">
        <f t="shared" si="69"/>
        <v>1254</v>
      </c>
      <c r="W346" s="44">
        <f t="shared" si="70"/>
        <v>3</v>
      </c>
      <c r="X346" s="6">
        <f t="shared" si="71"/>
        <v>2</v>
      </c>
      <c r="Y346" s="32" t="s">
        <v>261</v>
      </c>
    </row>
    <row r="347" spans="1:25" s="6" customFormat="1" x14ac:dyDescent="0.3">
      <c r="B347" s="6" t="s">
        <v>4</v>
      </c>
      <c r="H347" s="6" t="s">
        <v>4</v>
      </c>
      <c r="J347" s="9">
        <v>800</v>
      </c>
      <c r="K347" s="44" t="s">
        <v>4</v>
      </c>
      <c r="L347" s="44"/>
      <c r="M347" s="44"/>
      <c r="N347" s="56" t="s">
        <v>4</v>
      </c>
      <c r="O347" s="9" t="s">
        <v>24</v>
      </c>
      <c r="P347" s="6" t="s">
        <v>204</v>
      </c>
      <c r="Q347" s="32" t="str">
        <f t="shared" si="64"/>
        <v>DVR (800) Crossband/No Inband; For APX (VHF+800) using Single-Band Antenna(s)</v>
      </c>
      <c r="R347" s="59">
        <f t="shared" si="65"/>
        <v>4</v>
      </c>
      <c r="S347" s="44">
        <f t="shared" si="66"/>
        <v>9</v>
      </c>
      <c r="T347" s="44">
        <f t="shared" si="67"/>
        <v>3</v>
      </c>
      <c r="U347" s="44">
        <f t="shared" si="68"/>
        <v>1</v>
      </c>
      <c r="V347" s="44">
        <f t="shared" si="69"/>
        <v>1255</v>
      </c>
      <c r="W347" s="44">
        <f t="shared" si="70"/>
        <v>12</v>
      </c>
      <c r="X347" s="6">
        <f t="shared" si="71"/>
        <v>2</v>
      </c>
      <c r="Y347" s="32" t="s">
        <v>304</v>
      </c>
    </row>
    <row r="348" spans="1:25" s="6" customFormat="1" x14ac:dyDescent="0.3">
      <c r="C348" s="6" t="s">
        <v>4</v>
      </c>
      <c r="J348" s="9">
        <v>800</v>
      </c>
      <c r="K348" s="44" t="s">
        <v>4</v>
      </c>
      <c r="L348" s="44"/>
      <c r="M348" s="44"/>
      <c r="N348" s="56" t="s">
        <v>4</v>
      </c>
      <c r="O348" s="9" t="s">
        <v>229</v>
      </c>
      <c r="P348" s="6" t="s">
        <v>204</v>
      </c>
      <c r="Q348" s="32" t="str">
        <f t="shared" si="64"/>
        <v>DVR (800) Crossband/No Inband; For APX (VHF+800) using One All-Band Antenna</v>
      </c>
      <c r="R348" s="59">
        <f t="shared" si="65"/>
        <v>4</v>
      </c>
      <c r="S348" s="44">
        <f t="shared" si="66"/>
        <v>9</v>
      </c>
      <c r="T348" s="44">
        <f t="shared" si="67"/>
        <v>3</v>
      </c>
      <c r="U348" s="44">
        <f t="shared" si="68"/>
        <v>2</v>
      </c>
      <c r="V348" s="44">
        <f t="shared" si="69"/>
        <v>1256</v>
      </c>
      <c r="W348" s="44">
        <f t="shared" si="70"/>
        <v>3</v>
      </c>
      <c r="X348" s="6">
        <f t="shared" si="71"/>
        <v>2</v>
      </c>
      <c r="Y348" s="32" t="s">
        <v>278</v>
      </c>
    </row>
    <row r="349" spans="1:25" s="6" customFormat="1" x14ac:dyDescent="0.3">
      <c r="D349" s="6" t="s">
        <v>4</v>
      </c>
      <c r="F349" s="6" t="s">
        <v>4</v>
      </c>
      <c r="J349" s="9">
        <v>800</v>
      </c>
      <c r="K349" s="44" t="s">
        <v>4</v>
      </c>
      <c r="L349" s="44"/>
      <c r="M349" s="44"/>
      <c r="N349" s="56" t="s">
        <v>4</v>
      </c>
      <c r="O349" s="9" t="s">
        <v>137</v>
      </c>
      <c r="P349" s="6" t="s">
        <v>205</v>
      </c>
      <c r="Q349" s="32" t="str">
        <f t="shared" si="64"/>
        <v>DVR (800) Inband &amp; Crossband; For APX (VHF+800) using Unknown or User-Defined Antenna</v>
      </c>
      <c r="R349" s="59">
        <f t="shared" si="65"/>
        <v>4</v>
      </c>
      <c r="S349" s="44">
        <f t="shared" si="66"/>
        <v>9</v>
      </c>
      <c r="T349" s="44">
        <f t="shared" si="67"/>
        <v>5</v>
      </c>
      <c r="U349" s="44">
        <f t="shared" si="68"/>
        <v>0</v>
      </c>
      <c r="V349" s="44">
        <f t="shared" si="69"/>
        <v>1260</v>
      </c>
      <c r="W349" s="44">
        <f t="shared" si="70"/>
        <v>10</v>
      </c>
      <c r="X349" s="6">
        <f t="shared" si="71"/>
        <v>2</v>
      </c>
      <c r="Y349" s="32" t="s">
        <v>261</v>
      </c>
    </row>
    <row r="350" spans="1:25" s="6" customFormat="1" x14ac:dyDescent="0.3">
      <c r="B350" s="6" t="s">
        <v>4</v>
      </c>
      <c r="F350" s="6" t="s">
        <v>4</v>
      </c>
      <c r="J350" s="9">
        <v>800</v>
      </c>
      <c r="K350" s="44" t="s">
        <v>4</v>
      </c>
      <c r="L350" s="44"/>
      <c r="M350" s="44"/>
      <c r="N350" s="56" t="s">
        <v>4</v>
      </c>
      <c r="O350" s="9" t="s">
        <v>24</v>
      </c>
      <c r="P350" s="6" t="s">
        <v>205</v>
      </c>
      <c r="Q350" s="32" t="str">
        <f t="shared" si="64"/>
        <v>DVR (800) Inband &amp; Crossband; For APX (VHF+800) using Single-Band Antenna(s)</v>
      </c>
      <c r="R350" s="59">
        <f t="shared" si="65"/>
        <v>4</v>
      </c>
      <c r="S350" s="44">
        <f t="shared" si="66"/>
        <v>9</v>
      </c>
      <c r="T350" s="44">
        <f t="shared" si="67"/>
        <v>5</v>
      </c>
      <c r="U350" s="44">
        <f t="shared" si="68"/>
        <v>1</v>
      </c>
      <c r="V350" s="44">
        <f t="shared" si="69"/>
        <v>1261</v>
      </c>
      <c r="W350" s="44">
        <f t="shared" si="70"/>
        <v>8</v>
      </c>
      <c r="X350" s="6">
        <f t="shared" si="71"/>
        <v>2</v>
      </c>
      <c r="Y350" s="32" t="s">
        <v>261</v>
      </c>
    </row>
    <row r="351" spans="1:25" s="6" customFormat="1" x14ac:dyDescent="0.3">
      <c r="D351" s="6" t="s">
        <v>4</v>
      </c>
      <c r="F351" s="6" t="s">
        <v>4</v>
      </c>
      <c r="J351" s="9">
        <v>800</v>
      </c>
      <c r="K351" s="44" t="s">
        <v>4</v>
      </c>
      <c r="L351" s="44"/>
      <c r="M351" s="44"/>
      <c r="N351" s="56" t="s">
        <v>4</v>
      </c>
      <c r="O351" s="9" t="s">
        <v>229</v>
      </c>
      <c r="P351" s="6" t="s">
        <v>205</v>
      </c>
      <c r="Q351" s="32" t="str">
        <f t="shared" si="64"/>
        <v>DVR (800) Inband &amp; Crossband; For APX (VHF+800) using One All-Band Antenna</v>
      </c>
      <c r="R351" s="59">
        <f t="shared" si="65"/>
        <v>4</v>
      </c>
      <c r="S351" s="44">
        <f t="shared" si="66"/>
        <v>9</v>
      </c>
      <c r="T351" s="44">
        <f t="shared" si="67"/>
        <v>5</v>
      </c>
      <c r="U351" s="44">
        <f t="shared" si="68"/>
        <v>2</v>
      </c>
      <c r="V351" s="44">
        <f t="shared" si="69"/>
        <v>1262</v>
      </c>
      <c r="W351" s="44">
        <f t="shared" si="70"/>
        <v>10</v>
      </c>
      <c r="X351" s="6">
        <f t="shared" si="71"/>
        <v>2</v>
      </c>
      <c r="Y351" s="32" t="s">
        <v>294</v>
      </c>
    </row>
    <row r="352" spans="1:25" s="6" customFormat="1" x14ac:dyDescent="0.3">
      <c r="F352" s="6" t="s">
        <v>4</v>
      </c>
      <c r="J352" s="9">
        <v>800</v>
      </c>
      <c r="K352" s="44"/>
      <c r="L352" s="44" t="s">
        <v>4</v>
      </c>
      <c r="M352" s="44"/>
      <c r="N352" s="56" t="s">
        <v>4</v>
      </c>
      <c r="O352" s="9" t="s">
        <v>137</v>
      </c>
      <c r="P352" s="6" t="s">
        <v>203</v>
      </c>
      <c r="Q352" s="32" t="str">
        <f t="shared" si="64"/>
        <v>DVR (800) Inband/No Crossband; For APX (UHF+800) using Unknown or User-Defined Antenna</v>
      </c>
      <c r="R352" s="59">
        <f t="shared" si="65"/>
        <v>4</v>
      </c>
      <c r="S352" s="44">
        <f t="shared" si="66"/>
        <v>10</v>
      </c>
      <c r="T352" s="44">
        <f t="shared" si="67"/>
        <v>1</v>
      </c>
      <c r="U352" s="44">
        <f t="shared" si="68"/>
        <v>0</v>
      </c>
      <c r="V352" s="44">
        <f t="shared" si="69"/>
        <v>1265</v>
      </c>
      <c r="W352" s="44">
        <f t="shared" si="70"/>
        <v>6</v>
      </c>
      <c r="X352" s="6">
        <f t="shared" si="71"/>
        <v>2</v>
      </c>
      <c r="Y352" s="32" t="s">
        <v>261</v>
      </c>
    </row>
    <row r="353" spans="2:25" s="6" customFormat="1" x14ac:dyDescent="0.3">
      <c r="B353" s="6" t="s">
        <v>4</v>
      </c>
      <c r="F353" s="6" t="s">
        <v>4</v>
      </c>
      <c r="J353" s="9">
        <v>800</v>
      </c>
      <c r="K353" s="44"/>
      <c r="L353" s="44" t="s">
        <v>4</v>
      </c>
      <c r="M353" s="44"/>
      <c r="N353" s="56" t="s">
        <v>4</v>
      </c>
      <c r="O353" s="9" t="s">
        <v>24</v>
      </c>
      <c r="P353" s="6" t="s">
        <v>203</v>
      </c>
      <c r="Q353" s="32" t="str">
        <f t="shared" si="64"/>
        <v>DVR (800) Inband/No Crossband; For APX (UHF+800) using Single-Band Antenna(s)</v>
      </c>
      <c r="R353" s="59">
        <f t="shared" si="65"/>
        <v>4</v>
      </c>
      <c r="S353" s="44">
        <f t="shared" si="66"/>
        <v>10</v>
      </c>
      <c r="T353" s="44">
        <f t="shared" si="67"/>
        <v>1</v>
      </c>
      <c r="U353" s="44">
        <f t="shared" si="68"/>
        <v>1</v>
      </c>
      <c r="V353" s="44">
        <f t="shared" si="69"/>
        <v>1266</v>
      </c>
      <c r="W353" s="44">
        <f t="shared" si="70"/>
        <v>8</v>
      </c>
      <c r="X353" s="6">
        <f t="shared" si="71"/>
        <v>2</v>
      </c>
      <c r="Y353" s="32" t="s">
        <v>261</v>
      </c>
    </row>
    <row r="354" spans="2:25" s="6" customFormat="1" x14ac:dyDescent="0.3">
      <c r="F354" s="6" t="s">
        <v>4</v>
      </c>
      <c r="J354" s="9">
        <v>800</v>
      </c>
      <c r="K354" s="44"/>
      <c r="L354" s="44" t="s">
        <v>4</v>
      </c>
      <c r="M354" s="44"/>
      <c r="N354" s="56" t="s">
        <v>4</v>
      </c>
      <c r="O354" s="9" t="s">
        <v>229</v>
      </c>
      <c r="P354" s="6" t="s">
        <v>203</v>
      </c>
      <c r="Q354" s="32" t="str">
        <f t="shared" si="64"/>
        <v>DVR (800) Inband/No Crossband; For APX (UHF+800) using One All-Band Antenna</v>
      </c>
      <c r="R354" s="59">
        <f t="shared" si="65"/>
        <v>4</v>
      </c>
      <c r="S354" s="44">
        <f t="shared" si="66"/>
        <v>10</v>
      </c>
      <c r="T354" s="44">
        <f t="shared" si="67"/>
        <v>1</v>
      </c>
      <c r="U354" s="44">
        <f t="shared" si="68"/>
        <v>2</v>
      </c>
      <c r="V354" s="44">
        <f t="shared" si="69"/>
        <v>1267</v>
      </c>
      <c r="W354" s="44">
        <f t="shared" si="70"/>
        <v>6</v>
      </c>
      <c r="X354" s="6">
        <f t="shared" si="71"/>
        <v>2</v>
      </c>
      <c r="Y354" s="32" t="s">
        <v>261</v>
      </c>
    </row>
    <row r="355" spans="2:25" s="6" customFormat="1" x14ac:dyDescent="0.3">
      <c r="C355" s="6" t="s">
        <v>4</v>
      </c>
      <c r="J355" s="9">
        <v>800</v>
      </c>
      <c r="K355" s="44"/>
      <c r="L355" s="44" t="s">
        <v>4</v>
      </c>
      <c r="M355" s="44"/>
      <c r="N355" s="56" t="s">
        <v>4</v>
      </c>
      <c r="O355" s="9" t="s">
        <v>137</v>
      </c>
      <c r="P355" s="6" t="s">
        <v>204</v>
      </c>
      <c r="Q355" s="32" t="str">
        <f t="shared" si="64"/>
        <v>DVR (800) Crossband/No Inband; For APX (UHF+800) using Unknown or User-Defined Antenna</v>
      </c>
      <c r="R355" s="59">
        <f t="shared" si="65"/>
        <v>4</v>
      </c>
      <c r="S355" s="44">
        <f t="shared" si="66"/>
        <v>10</v>
      </c>
      <c r="T355" s="44">
        <f t="shared" si="67"/>
        <v>3</v>
      </c>
      <c r="U355" s="44">
        <f t="shared" si="68"/>
        <v>0</v>
      </c>
      <c r="V355" s="44">
        <f t="shared" si="69"/>
        <v>1271</v>
      </c>
      <c r="W355" s="44">
        <f t="shared" si="70"/>
        <v>3</v>
      </c>
      <c r="X355" s="6">
        <f t="shared" si="71"/>
        <v>2</v>
      </c>
      <c r="Y355" s="32" t="s">
        <v>261</v>
      </c>
    </row>
    <row r="356" spans="2:25" s="6" customFormat="1" x14ac:dyDescent="0.3">
      <c r="B356" s="6" t="s">
        <v>4</v>
      </c>
      <c r="H356" s="6" t="s">
        <v>4</v>
      </c>
      <c r="J356" s="9">
        <v>800</v>
      </c>
      <c r="K356" s="44"/>
      <c r="L356" s="44" t="s">
        <v>4</v>
      </c>
      <c r="M356" s="44"/>
      <c r="N356" s="56" t="s">
        <v>4</v>
      </c>
      <c r="O356" s="9" t="s">
        <v>24</v>
      </c>
      <c r="P356" s="6" t="s">
        <v>204</v>
      </c>
      <c r="Q356" s="32" t="str">
        <f t="shared" si="64"/>
        <v>DVR (800) Crossband/No Inband; For APX (UHF+800) using Single-Band Antenna(s)</v>
      </c>
      <c r="R356" s="59">
        <f t="shared" si="65"/>
        <v>4</v>
      </c>
      <c r="S356" s="44">
        <f t="shared" si="66"/>
        <v>10</v>
      </c>
      <c r="T356" s="44">
        <f t="shared" si="67"/>
        <v>3</v>
      </c>
      <c r="U356" s="44">
        <f t="shared" si="68"/>
        <v>1</v>
      </c>
      <c r="V356" s="44">
        <f t="shared" si="69"/>
        <v>1272</v>
      </c>
      <c r="W356" s="44">
        <f t="shared" si="70"/>
        <v>12</v>
      </c>
      <c r="X356" s="6">
        <f t="shared" si="71"/>
        <v>2</v>
      </c>
      <c r="Y356" s="32" t="s">
        <v>305</v>
      </c>
    </row>
    <row r="357" spans="2:25" s="6" customFormat="1" x14ac:dyDescent="0.3">
      <c r="C357" s="6" t="s">
        <v>4</v>
      </c>
      <c r="J357" s="9">
        <v>800</v>
      </c>
      <c r="K357" s="44"/>
      <c r="L357" s="44" t="s">
        <v>4</v>
      </c>
      <c r="M357" s="44"/>
      <c r="N357" s="56" t="s">
        <v>4</v>
      </c>
      <c r="O357" s="9" t="s">
        <v>229</v>
      </c>
      <c r="P357" s="6" t="s">
        <v>204</v>
      </c>
      <c r="Q357" s="32" t="str">
        <f t="shared" si="64"/>
        <v>DVR (800) Crossband/No Inband; For APX (UHF+800) using One All-Band Antenna</v>
      </c>
      <c r="R357" s="59">
        <f t="shared" si="65"/>
        <v>4</v>
      </c>
      <c r="S357" s="44">
        <f t="shared" si="66"/>
        <v>10</v>
      </c>
      <c r="T357" s="44">
        <f t="shared" si="67"/>
        <v>3</v>
      </c>
      <c r="U357" s="44">
        <f t="shared" si="68"/>
        <v>2</v>
      </c>
      <c r="V357" s="44">
        <f t="shared" si="69"/>
        <v>1273</v>
      </c>
      <c r="W357" s="44">
        <f t="shared" si="70"/>
        <v>3</v>
      </c>
      <c r="X357" s="6">
        <f t="shared" si="71"/>
        <v>2</v>
      </c>
      <c r="Y357" s="32" t="s">
        <v>279</v>
      </c>
    </row>
    <row r="358" spans="2:25" s="6" customFormat="1" x14ac:dyDescent="0.3">
      <c r="D358" s="6" t="s">
        <v>4</v>
      </c>
      <c r="F358" s="6" t="s">
        <v>4</v>
      </c>
      <c r="J358" s="9">
        <v>800</v>
      </c>
      <c r="K358" s="44"/>
      <c r="L358" s="44" t="s">
        <v>4</v>
      </c>
      <c r="M358" s="44"/>
      <c r="N358" s="56" t="s">
        <v>4</v>
      </c>
      <c r="O358" s="9" t="s">
        <v>137</v>
      </c>
      <c r="P358" s="6" t="s">
        <v>205</v>
      </c>
      <c r="Q358" s="32" t="str">
        <f t="shared" si="64"/>
        <v>DVR (800) Inband &amp; Crossband; For APX (UHF+800) using Unknown or User-Defined Antenna</v>
      </c>
      <c r="R358" s="59">
        <f t="shared" si="65"/>
        <v>4</v>
      </c>
      <c r="S358" s="44">
        <f t="shared" si="66"/>
        <v>10</v>
      </c>
      <c r="T358" s="44">
        <f t="shared" si="67"/>
        <v>5</v>
      </c>
      <c r="U358" s="44">
        <f t="shared" si="68"/>
        <v>0</v>
      </c>
      <c r="V358" s="44">
        <f t="shared" si="69"/>
        <v>1277</v>
      </c>
      <c r="W358" s="44">
        <f t="shared" si="70"/>
        <v>10</v>
      </c>
      <c r="X358" s="6">
        <f t="shared" si="71"/>
        <v>2</v>
      </c>
      <c r="Y358" s="32" t="s">
        <v>261</v>
      </c>
    </row>
    <row r="359" spans="2:25" s="6" customFormat="1" x14ac:dyDescent="0.3">
      <c r="B359" s="6" t="s">
        <v>4</v>
      </c>
      <c r="F359" s="6" t="s">
        <v>4</v>
      </c>
      <c r="J359" s="9">
        <v>800</v>
      </c>
      <c r="K359" s="44"/>
      <c r="L359" s="44" t="s">
        <v>4</v>
      </c>
      <c r="M359" s="44"/>
      <c r="N359" s="56" t="s">
        <v>4</v>
      </c>
      <c r="O359" s="9" t="s">
        <v>24</v>
      </c>
      <c r="P359" s="6" t="s">
        <v>205</v>
      </c>
      <c r="Q359" s="32" t="str">
        <f t="shared" si="64"/>
        <v>DVR (800) Inband &amp; Crossband; For APX (UHF+800) using Single-Band Antenna(s)</v>
      </c>
      <c r="R359" s="59">
        <f t="shared" si="65"/>
        <v>4</v>
      </c>
      <c r="S359" s="44">
        <f t="shared" si="66"/>
        <v>10</v>
      </c>
      <c r="T359" s="44">
        <f t="shared" si="67"/>
        <v>5</v>
      </c>
      <c r="U359" s="44">
        <f t="shared" si="68"/>
        <v>1</v>
      </c>
      <c r="V359" s="44">
        <f t="shared" si="69"/>
        <v>1278</v>
      </c>
      <c r="W359" s="44">
        <f t="shared" si="70"/>
        <v>8</v>
      </c>
      <c r="X359" s="6">
        <f t="shared" si="71"/>
        <v>2</v>
      </c>
      <c r="Y359" s="32" t="s">
        <v>261</v>
      </c>
    </row>
    <row r="360" spans="2:25" s="6" customFormat="1" x14ac:dyDescent="0.3">
      <c r="D360" s="6" t="s">
        <v>4</v>
      </c>
      <c r="F360" s="6" t="s">
        <v>4</v>
      </c>
      <c r="J360" s="9">
        <v>800</v>
      </c>
      <c r="K360" s="44"/>
      <c r="L360" s="44" t="s">
        <v>4</v>
      </c>
      <c r="M360" s="44"/>
      <c r="N360" s="56" t="s">
        <v>4</v>
      </c>
      <c r="O360" s="9" t="s">
        <v>229</v>
      </c>
      <c r="P360" s="6" t="s">
        <v>205</v>
      </c>
      <c r="Q360" s="32" t="str">
        <f t="shared" si="64"/>
        <v>DVR (800) Inband &amp; Crossband; For APX (UHF+800) using One All-Band Antenna</v>
      </c>
      <c r="R360" s="59">
        <f t="shared" si="65"/>
        <v>4</v>
      </c>
      <c r="S360" s="44">
        <f t="shared" si="66"/>
        <v>10</v>
      </c>
      <c r="T360" s="44">
        <f t="shared" si="67"/>
        <v>5</v>
      </c>
      <c r="U360" s="44">
        <f t="shared" si="68"/>
        <v>2</v>
      </c>
      <c r="V360" s="44">
        <f t="shared" si="69"/>
        <v>1279</v>
      </c>
      <c r="W360" s="44">
        <f t="shared" si="70"/>
        <v>10</v>
      </c>
      <c r="X360" s="6">
        <f t="shared" si="71"/>
        <v>2</v>
      </c>
      <c r="Y360" s="32" t="s">
        <v>295</v>
      </c>
    </row>
    <row r="361" spans="2:25" s="6" customFormat="1" x14ac:dyDescent="0.3">
      <c r="F361" s="6" t="s">
        <v>4</v>
      </c>
      <c r="J361" s="9">
        <v>800</v>
      </c>
      <c r="K361" s="44" t="s">
        <v>4</v>
      </c>
      <c r="L361" s="44" t="s">
        <v>4</v>
      </c>
      <c r="M361" s="44"/>
      <c r="N361" s="56" t="s">
        <v>4</v>
      </c>
      <c r="O361" s="9" t="s">
        <v>137</v>
      </c>
      <c r="P361" s="6" t="s">
        <v>203</v>
      </c>
      <c r="Q361" s="32" t="str">
        <f t="shared" si="64"/>
        <v>DVR (800) Inband/No Crossband; For APX (VHF+UHF+800) using Unknown or User-Defined Antenna</v>
      </c>
      <c r="R361" s="59">
        <f t="shared" si="65"/>
        <v>4</v>
      </c>
      <c r="S361" s="44">
        <f t="shared" si="66"/>
        <v>11</v>
      </c>
      <c r="T361" s="44">
        <f t="shared" si="67"/>
        <v>1</v>
      </c>
      <c r="U361" s="44">
        <f t="shared" si="68"/>
        <v>0</v>
      </c>
      <c r="V361" s="44">
        <f t="shared" si="69"/>
        <v>1282</v>
      </c>
      <c r="W361" s="44">
        <f t="shared" si="70"/>
        <v>6</v>
      </c>
      <c r="X361" s="6">
        <f t="shared" si="71"/>
        <v>3</v>
      </c>
      <c r="Y361" s="32" t="s">
        <v>261</v>
      </c>
    </row>
    <row r="362" spans="2:25" s="6" customFormat="1" x14ac:dyDescent="0.3">
      <c r="B362" s="6" t="s">
        <v>4</v>
      </c>
      <c r="F362" s="6" t="s">
        <v>4</v>
      </c>
      <c r="J362" s="9">
        <v>800</v>
      </c>
      <c r="K362" s="44" t="s">
        <v>4</v>
      </c>
      <c r="L362" s="44" t="s">
        <v>4</v>
      </c>
      <c r="M362" s="44"/>
      <c r="N362" s="56" t="s">
        <v>4</v>
      </c>
      <c r="O362" s="9" t="s">
        <v>24</v>
      </c>
      <c r="P362" s="6" t="s">
        <v>203</v>
      </c>
      <c r="Q362" s="32" t="str">
        <f t="shared" si="64"/>
        <v>DVR (800) Inband/No Crossband; For APX (VHF+UHF+800) using Single-Band Antenna(s)</v>
      </c>
      <c r="R362" s="59">
        <f t="shared" si="65"/>
        <v>4</v>
      </c>
      <c r="S362" s="44">
        <f t="shared" si="66"/>
        <v>11</v>
      </c>
      <c r="T362" s="44">
        <f t="shared" si="67"/>
        <v>1</v>
      </c>
      <c r="U362" s="44">
        <f t="shared" si="68"/>
        <v>1</v>
      </c>
      <c r="V362" s="44">
        <f t="shared" si="69"/>
        <v>1283</v>
      </c>
      <c r="W362" s="44">
        <f t="shared" si="70"/>
        <v>8</v>
      </c>
      <c r="X362" s="6">
        <f t="shared" si="71"/>
        <v>3</v>
      </c>
      <c r="Y362" s="32" t="s">
        <v>261</v>
      </c>
    </row>
    <row r="363" spans="2:25" s="6" customFormat="1" x14ac:dyDescent="0.3">
      <c r="F363" s="6" t="s">
        <v>4</v>
      </c>
      <c r="J363" s="9">
        <v>800</v>
      </c>
      <c r="K363" s="44" t="s">
        <v>4</v>
      </c>
      <c r="L363" s="44" t="s">
        <v>4</v>
      </c>
      <c r="M363" s="44"/>
      <c r="N363" s="56" t="s">
        <v>4</v>
      </c>
      <c r="O363" s="9" t="s">
        <v>229</v>
      </c>
      <c r="P363" s="6" t="s">
        <v>203</v>
      </c>
      <c r="Q363" s="32" t="str">
        <f t="shared" si="64"/>
        <v>DVR (800) Inband/No Crossband; For APX (VHF+UHF+800) using One All-Band Antenna</v>
      </c>
      <c r="R363" s="59">
        <f t="shared" si="65"/>
        <v>4</v>
      </c>
      <c r="S363" s="44">
        <f t="shared" si="66"/>
        <v>11</v>
      </c>
      <c r="T363" s="44">
        <f t="shared" si="67"/>
        <v>1</v>
      </c>
      <c r="U363" s="44">
        <f t="shared" si="68"/>
        <v>2</v>
      </c>
      <c r="V363" s="44">
        <f t="shared" si="69"/>
        <v>1284</v>
      </c>
      <c r="W363" s="44">
        <f t="shared" si="70"/>
        <v>6</v>
      </c>
      <c r="X363" s="6">
        <f t="shared" si="71"/>
        <v>3</v>
      </c>
      <c r="Y363" s="32" t="s">
        <v>261</v>
      </c>
    </row>
    <row r="364" spans="2:25" s="6" customFormat="1" x14ac:dyDescent="0.3">
      <c r="E364" s="6" t="s">
        <v>4</v>
      </c>
      <c r="J364" s="9">
        <v>800</v>
      </c>
      <c r="K364" s="44" t="s">
        <v>4</v>
      </c>
      <c r="L364" s="44" t="s">
        <v>4</v>
      </c>
      <c r="M364" s="44"/>
      <c r="N364" s="56" t="s">
        <v>4</v>
      </c>
      <c r="O364" s="9" t="s">
        <v>137</v>
      </c>
      <c r="P364" s="6" t="s">
        <v>204</v>
      </c>
      <c r="Q364" s="32" t="str">
        <f t="shared" si="64"/>
        <v>DVR (800) Crossband/No Inband; For APX (VHF+UHF+800) using Unknown or User-Defined Antenna</v>
      </c>
      <c r="R364" s="59">
        <f t="shared" si="65"/>
        <v>4</v>
      </c>
      <c r="S364" s="44">
        <f t="shared" si="66"/>
        <v>11</v>
      </c>
      <c r="T364" s="44">
        <f t="shared" si="67"/>
        <v>3</v>
      </c>
      <c r="U364" s="44">
        <f t="shared" si="68"/>
        <v>0</v>
      </c>
      <c r="V364" s="44">
        <f t="shared" si="69"/>
        <v>1288</v>
      </c>
      <c r="W364" s="44">
        <f t="shared" si="70"/>
        <v>5</v>
      </c>
      <c r="X364" s="6">
        <f t="shared" si="71"/>
        <v>3</v>
      </c>
      <c r="Y364" s="32" t="s">
        <v>261</v>
      </c>
    </row>
    <row r="365" spans="2:25" s="6" customFormat="1" x14ac:dyDescent="0.3">
      <c r="B365" s="6" t="s">
        <v>4</v>
      </c>
      <c r="H365" s="6" t="s">
        <v>4</v>
      </c>
      <c r="J365" s="9">
        <v>800</v>
      </c>
      <c r="K365" s="44" t="s">
        <v>4</v>
      </c>
      <c r="L365" s="44" t="s">
        <v>4</v>
      </c>
      <c r="M365" s="44"/>
      <c r="N365" s="56" t="s">
        <v>4</v>
      </c>
      <c r="O365" s="9" t="s">
        <v>24</v>
      </c>
      <c r="P365" s="6" t="s">
        <v>204</v>
      </c>
      <c r="Q365" s="32" t="str">
        <f t="shared" si="64"/>
        <v>DVR (800) Crossband/No Inband; For APX (VHF+UHF+800) using Single-Band Antenna(s)</v>
      </c>
      <c r="R365" s="59">
        <f t="shared" si="65"/>
        <v>4</v>
      </c>
      <c r="S365" s="44">
        <f t="shared" si="66"/>
        <v>11</v>
      </c>
      <c r="T365" s="44">
        <f t="shared" si="67"/>
        <v>3</v>
      </c>
      <c r="U365" s="44">
        <f t="shared" si="68"/>
        <v>1</v>
      </c>
      <c r="V365" s="44">
        <f t="shared" si="69"/>
        <v>1289</v>
      </c>
      <c r="W365" s="44">
        <f t="shared" si="70"/>
        <v>12</v>
      </c>
      <c r="X365" s="6">
        <f t="shared" si="71"/>
        <v>3</v>
      </c>
      <c r="Y365" s="32" t="s">
        <v>312</v>
      </c>
    </row>
    <row r="366" spans="2:25" s="6" customFormat="1" x14ac:dyDescent="0.3">
      <c r="E366" s="6" t="s">
        <v>4</v>
      </c>
      <c r="J366" s="9">
        <v>800</v>
      </c>
      <c r="K366" s="44" t="s">
        <v>4</v>
      </c>
      <c r="L366" s="44" t="s">
        <v>4</v>
      </c>
      <c r="M366" s="44"/>
      <c r="N366" s="56" t="s">
        <v>4</v>
      </c>
      <c r="O366" s="9" t="s">
        <v>229</v>
      </c>
      <c r="P366" s="6" t="s">
        <v>204</v>
      </c>
      <c r="Q366" s="32" t="str">
        <f t="shared" si="64"/>
        <v>DVR (800) Crossband/No Inband; For APX (VHF+UHF+800) using One All-Band Antenna</v>
      </c>
      <c r="R366" s="59">
        <f t="shared" si="65"/>
        <v>4</v>
      </c>
      <c r="S366" s="44">
        <f t="shared" si="66"/>
        <v>11</v>
      </c>
      <c r="T366" s="44">
        <f t="shared" si="67"/>
        <v>3</v>
      </c>
      <c r="U366" s="44">
        <f t="shared" si="68"/>
        <v>2</v>
      </c>
      <c r="V366" s="44">
        <f t="shared" si="69"/>
        <v>1290</v>
      </c>
      <c r="W366" s="44">
        <f t="shared" si="70"/>
        <v>5</v>
      </c>
      <c r="X366" s="6">
        <f t="shared" si="71"/>
        <v>3</v>
      </c>
      <c r="Y366" s="32" t="s">
        <v>301</v>
      </c>
    </row>
    <row r="367" spans="2:25" s="6" customFormat="1" x14ac:dyDescent="0.3">
      <c r="D367" s="6" t="s">
        <v>4</v>
      </c>
      <c r="F367" s="6" t="s">
        <v>4</v>
      </c>
      <c r="J367" s="9">
        <v>800</v>
      </c>
      <c r="K367" s="44" t="s">
        <v>4</v>
      </c>
      <c r="L367" s="44" t="s">
        <v>4</v>
      </c>
      <c r="M367" s="44"/>
      <c r="N367" s="56" t="s">
        <v>4</v>
      </c>
      <c r="O367" s="9" t="s">
        <v>137</v>
      </c>
      <c r="P367" s="6" t="s">
        <v>205</v>
      </c>
      <c r="Q367" s="32" t="str">
        <f t="shared" si="64"/>
        <v>DVR (800) Inband &amp; Crossband; For APX (VHF+UHF+800) using Unknown or User-Defined Antenna</v>
      </c>
      <c r="R367" s="59">
        <f t="shared" si="65"/>
        <v>4</v>
      </c>
      <c r="S367" s="44">
        <f t="shared" si="66"/>
        <v>11</v>
      </c>
      <c r="T367" s="44">
        <f t="shared" si="67"/>
        <v>5</v>
      </c>
      <c r="U367" s="44">
        <f t="shared" si="68"/>
        <v>0</v>
      </c>
      <c r="V367" s="44">
        <f t="shared" si="69"/>
        <v>1294</v>
      </c>
      <c r="W367" s="44">
        <f t="shared" si="70"/>
        <v>10</v>
      </c>
      <c r="X367" s="6">
        <f t="shared" si="71"/>
        <v>3</v>
      </c>
      <c r="Y367" s="32" t="s">
        <v>261</v>
      </c>
    </row>
    <row r="368" spans="2:25" s="6" customFormat="1" x14ac:dyDescent="0.3">
      <c r="B368" s="6" t="s">
        <v>4</v>
      </c>
      <c r="F368" s="6" t="s">
        <v>4</v>
      </c>
      <c r="J368" s="9">
        <v>800</v>
      </c>
      <c r="K368" s="44" t="s">
        <v>4</v>
      </c>
      <c r="L368" s="44" t="s">
        <v>4</v>
      </c>
      <c r="M368" s="44"/>
      <c r="N368" s="56" t="s">
        <v>4</v>
      </c>
      <c r="O368" s="9" t="s">
        <v>24</v>
      </c>
      <c r="P368" s="6" t="s">
        <v>205</v>
      </c>
      <c r="Q368" s="32" t="str">
        <f t="shared" si="64"/>
        <v>DVR (800) Inband &amp; Crossband; For APX (VHF+UHF+800) using Single-Band Antenna(s)</v>
      </c>
      <c r="R368" s="59">
        <f t="shared" si="65"/>
        <v>4</v>
      </c>
      <c r="S368" s="44">
        <f t="shared" si="66"/>
        <v>11</v>
      </c>
      <c r="T368" s="44">
        <f t="shared" si="67"/>
        <v>5</v>
      </c>
      <c r="U368" s="44">
        <f t="shared" si="68"/>
        <v>1</v>
      </c>
      <c r="V368" s="44">
        <f t="shared" si="69"/>
        <v>1295</v>
      </c>
      <c r="W368" s="44">
        <f t="shared" si="70"/>
        <v>8</v>
      </c>
      <c r="X368" s="6">
        <f t="shared" si="71"/>
        <v>3</v>
      </c>
      <c r="Y368" s="32" t="s">
        <v>261</v>
      </c>
    </row>
    <row r="369" spans="1:25" s="6" customFormat="1" x14ac:dyDescent="0.3">
      <c r="D369" s="6" t="s">
        <v>4</v>
      </c>
      <c r="F369" s="6" t="s">
        <v>4</v>
      </c>
      <c r="J369" s="9">
        <v>800</v>
      </c>
      <c r="K369" s="44" t="s">
        <v>4</v>
      </c>
      <c r="L369" s="44" t="s">
        <v>4</v>
      </c>
      <c r="M369" s="44"/>
      <c r="N369" s="56" t="s">
        <v>4</v>
      </c>
      <c r="O369" s="9" t="s">
        <v>229</v>
      </c>
      <c r="P369" s="6" t="s">
        <v>205</v>
      </c>
      <c r="Q369" s="32" t="str">
        <f t="shared" si="64"/>
        <v>DVR (800) Inband &amp; Crossband; For APX (VHF+UHF+800) using One All-Band Antenna</v>
      </c>
      <c r="R369" s="59">
        <f t="shared" si="65"/>
        <v>4</v>
      </c>
      <c r="S369" s="44">
        <f t="shared" si="66"/>
        <v>11</v>
      </c>
      <c r="T369" s="44">
        <f t="shared" si="67"/>
        <v>5</v>
      </c>
      <c r="U369" s="44">
        <f t="shared" si="68"/>
        <v>2</v>
      </c>
      <c r="V369" s="44">
        <f t="shared" si="69"/>
        <v>1296</v>
      </c>
      <c r="W369" s="44">
        <f t="shared" si="70"/>
        <v>10</v>
      </c>
      <c r="X369" s="6">
        <f t="shared" si="71"/>
        <v>3</v>
      </c>
      <c r="Y369" s="32" t="s">
        <v>298</v>
      </c>
    </row>
    <row r="370" spans="1:25" s="6" customFormat="1" x14ac:dyDescent="0.3">
      <c r="A370" s="6" t="s">
        <v>4</v>
      </c>
      <c r="F370" s="6" t="s">
        <v>4</v>
      </c>
      <c r="J370" s="9">
        <v>800</v>
      </c>
      <c r="K370" s="44"/>
      <c r="L370" s="44"/>
      <c r="M370" s="56" t="s">
        <v>4</v>
      </c>
      <c r="N370" s="56" t="s">
        <v>4</v>
      </c>
      <c r="O370" s="9" t="s">
        <v>137</v>
      </c>
      <c r="P370" s="6" t="s">
        <v>212</v>
      </c>
      <c r="Q370" s="32" t="str">
        <f t="shared" si="64"/>
        <v>DVR (800) Inband; For APX (700+800) using Unknown or User-Defined Antenna</v>
      </c>
      <c r="R370" s="59">
        <f t="shared" si="65"/>
        <v>4</v>
      </c>
      <c r="S370" s="44">
        <f t="shared" si="66"/>
        <v>12</v>
      </c>
      <c r="T370" s="44">
        <f t="shared" si="67"/>
        <v>2</v>
      </c>
      <c r="U370" s="44">
        <f t="shared" si="68"/>
        <v>0</v>
      </c>
      <c r="V370" s="44">
        <f t="shared" si="69"/>
        <v>1302</v>
      </c>
      <c r="W370" s="44">
        <f t="shared" si="70"/>
        <v>7</v>
      </c>
      <c r="X370" s="6">
        <f t="shared" si="71"/>
        <v>1</v>
      </c>
      <c r="Y370" s="32" t="s">
        <v>261</v>
      </c>
    </row>
    <row r="371" spans="1:25" s="6" customFormat="1" x14ac:dyDescent="0.3">
      <c r="A371" s="6" t="s">
        <v>4</v>
      </c>
      <c r="F371" s="6" t="s">
        <v>4</v>
      </c>
      <c r="J371" s="9">
        <v>800</v>
      </c>
      <c r="K371" s="44"/>
      <c r="L371" s="44"/>
      <c r="M371" s="56" t="s">
        <v>4</v>
      </c>
      <c r="N371" s="56" t="s">
        <v>4</v>
      </c>
      <c r="O371" s="9" t="s">
        <v>24</v>
      </c>
      <c r="P371" s="6" t="s">
        <v>212</v>
      </c>
      <c r="Q371" s="32" t="str">
        <f t="shared" si="64"/>
        <v>DVR (800) Inband; For APX (700+800) using Single-Band Antenna(s)</v>
      </c>
      <c r="R371" s="59">
        <f t="shared" si="65"/>
        <v>4</v>
      </c>
      <c r="S371" s="44">
        <f t="shared" si="66"/>
        <v>12</v>
      </c>
      <c r="T371" s="44">
        <f t="shared" si="67"/>
        <v>2</v>
      </c>
      <c r="U371" s="44">
        <f t="shared" si="68"/>
        <v>1</v>
      </c>
      <c r="V371" s="44">
        <f t="shared" si="69"/>
        <v>1303</v>
      </c>
      <c r="W371" s="44">
        <f t="shared" si="70"/>
        <v>7</v>
      </c>
      <c r="X371" s="6">
        <f t="shared" si="71"/>
        <v>1</v>
      </c>
      <c r="Y371" s="32" t="s">
        <v>261</v>
      </c>
    </row>
    <row r="372" spans="1:25" s="6" customFormat="1" x14ac:dyDescent="0.3">
      <c r="A372" s="6" t="s">
        <v>4</v>
      </c>
      <c r="F372" s="6" t="s">
        <v>4</v>
      </c>
      <c r="J372" s="9">
        <v>800</v>
      </c>
      <c r="K372" s="44"/>
      <c r="L372" s="44"/>
      <c r="M372" s="56" t="s">
        <v>4</v>
      </c>
      <c r="N372" s="56" t="s">
        <v>4</v>
      </c>
      <c r="O372" s="9" t="s">
        <v>229</v>
      </c>
      <c r="P372" s="6" t="s">
        <v>212</v>
      </c>
      <c r="Q372" s="32" t="str">
        <f t="shared" si="64"/>
        <v>DVR (800) Inband; For APX (700+800) using One All-Band Antenna</v>
      </c>
      <c r="R372" s="59">
        <f t="shared" si="65"/>
        <v>4</v>
      </c>
      <c r="S372" s="44">
        <f t="shared" si="66"/>
        <v>12</v>
      </c>
      <c r="T372" s="44">
        <f t="shared" si="67"/>
        <v>2</v>
      </c>
      <c r="U372" s="44">
        <f t="shared" si="68"/>
        <v>2</v>
      </c>
      <c r="V372" s="44">
        <f t="shared" si="69"/>
        <v>1304</v>
      </c>
      <c r="W372" s="44">
        <f t="shared" si="70"/>
        <v>7</v>
      </c>
      <c r="X372" s="6">
        <f t="shared" si="71"/>
        <v>1</v>
      </c>
      <c r="Y372" s="32" t="s">
        <v>261</v>
      </c>
    </row>
    <row r="373" spans="1:25" s="6" customFormat="1" x14ac:dyDescent="0.3">
      <c r="I373" s="6" t="s">
        <v>16</v>
      </c>
      <c r="J373" s="9">
        <v>800</v>
      </c>
      <c r="K373" s="44"/>
      <c r="L373" s="44"/>
      <c r="M373" s="56" t="s">
        <v>4</v>
      </c>
      <c r="N373" s="56" t="s">
        <v>4</v>
      </c>
      <c r="O373" s="9" t="s">
        <v>137</v>
      </c>
      <c r="P373" s="6" t="s">
        <v>204</v>
      </c>
      <c r="Q373" s="32" t="str">
        <f t="shared" si="64"/>
        <v>DVR (800) Crossband/No Inband; For APX (700+800) using Unknown or User-Defined Antenna</v>
      </c>
      <c r="R373" s="59">
        <f t="shared" si="65"/>
        <v>4</v>
      </c>
      <c r="S373" s="44">
        <f t="shared" si="66"/>
        <v>12</v>
      </c>
      <c r="T373" s="44">
        <f t="shared" si="67"/>
        <v>3</v>
      </c>
      <c r="U373" s="44">
        <f t="shared" si="68"/>
        <v>0</v>
      </c>
      <c r="V373" s="44">
        <f t="shared" si="69"/>
        <v>1305</v>
      </c>
      <c r="W373" s="44">
        <f t="shared" si="70"/>
        <v>0</v>
      </c>
      <c r="X373" s="6">
        <f t="shared" si="71"/>
        <v>1</v>
      </c>
      <c r="Y373" s="32" t="s">
        <v>261</v>
      </c>
    </row>
    <row r="374" spans="1:25" s="6" customFormat="1" x14ac:dyDescent="0.3">
      <c r="I374" s="6" t="s">
        <v>16</v>
      </c>
      <c r="J374" s="9">
        <v>800</v>
      </c>
      <c r="K374" s="44"/>
      <c r="L374" s="44"/>
      <c r="M374" s="56" t="s">
        <v>4</v>
      </c>
      <c r="N374" s="56" t="s">
        <v>4</v>
      </c>
      <c r="O374" s="9" t="s">
        <v>24</v>
      </c>
      <c r="P374" s="6" t="s">
        <v>204</v>
      </c>
      <c r="Q374" s="32" t="str">
        <f t="shared" si="64"/>
        <v>DVR (800) Crossband/No Inband; For APX (700+800) using Single-Band Antenna(s)</v>
      </c>
      <c r="R374" s="59">
        <f t="shared" si="65"/>
        <v>4</v>
      </c>
      <c r="S374" s="44">
        <f t="shared" si="66"/>
        <v>12</v>
      </c>
      <c r="T374" s="44">
        <f t="shared" si="67"/>
        <v>3</v>
      </c>
      <c r="U374" s="44">
        <f t="shared" si="68"/>
        <v>1</v>
      </c>
      <c r="V374" s="44">
        <f t="shared" si="69"/>
        <v>1306</v>
      </c>
      <c r="W374" s="44">
        <f t="shared" si="70"/>
        <v>0</v>
      </c>
      <c r="X374" s="6">
        <f t="shared" si="71"/>
        <v>1</v>
      </c>
      <c r="Y374" s="32" t="s">
        <v>261</v>
      </c>
    </row>
    <row r="375" spans="1:25" s="6" customFormat="1" x14ac:dyDescent="0.3">
      <c r="I375" s="6" t="s">
        <v>16</v>
      </c>
      <c r="J375" s="9">
        <v>800</v>
      </c>
      <c r="K375" s="44"/>
      <c r="L375" s="44"/>
      <c r="M375" s="56" t="s">
        <v>4</v>
      </c>
      <c r="N375" s="56" t="s">
        <v>4</v>
      </c>
      <c r="O375" s="9" t="s">
        <v>229</v>
      </c>
      <c r="P375" s="6" t="s">
        <v>204</v>
      </c>
      <c r="Q375" s="32" t="str">
        <f t="shared" si="64"/>
        <v>DVR (800) Crossband/No Inband; For APX (700+800) using One All-Band Antenna</v>
      </c>
      <c r="R375" s="59">
        <f t="shared" si="65"/>
        <v>4</v>
      </c>
      <c r="S375" s="44">
        <f t="shared" si="66"/>
        <v>12</v>
      </c>
      <c r="T375" s="44">
        <f t="shared" si="67"/>
        <v>3</v>
      </c>
      <c r="U375" s="44">
        <f t="shared" si="68"/>
        <v>2</v>
      </c>
      <c r="V375" s="44">
        <f t="shared" si="69"/>
        <v>1307</v>
      </c>
      <c r="W375" s="44">
        <f t="shared" si="70"/>
        <v>0</v>
      </c>
      <c r="X375" s="6">
        <f t="shared" si="71"/>
        <v>1</v>
      </c>
      <c r="Y375" s="32" t="s">
        <v>261</v>
      </c>
    </row>
    <row r="376" spans="1:25" s="6" customFormat="1" x14ac:dyDescent="0.3">
      <c r="F376" s="6" t="s">
        <v>4</v>
      </c>
      <c r="J376" s="9">
        <v>800</v>
      </c>
      <c r="K376" s="44" t="s">
        <v>4</v>
      </c>
      <c r="L376" s="44"/>
      <c r="M376" s="56" t="s">
        <v>4</v>
      </c>
      <c r="N376" s="56" t="s">
        <v>4</v>
      </c>
      <c r="O376" s="9" t="s">
        <v>137</v>
      </c>
      <c r="P376" s="6" t="s">
        <v>203</v>
      </c>
      <c r="Q376" s="32" t="str">
        <f t="shared" si="64"/>
        <v>DVR (800) Inband/No Crossband; For APX (VHF+700+800) using Unknown or User-Defined Antenna</v>
      </c>
      <c r="R376" s="59">
        <f t="shared" si="65"/>
        <v>4</v>
      </c>
      <c r="S376" s="44">
        <f t="shared" si="66"/>
        <v>13</v>
      </c>
      <c r="T376" s="44">
        <f t="shared" si="67"/>
        <v>1</v>
      </c>
      <c r="U376" s="44">
        <f t="shared" si="68"/>
        <v>0</v>
      </c>
      <c r="V376" s="44">
        <f t="shared" si="69"/>
        <v>1316</v>
      </c>
      <c r="W376" s="44">
        <f t="shared" si="70"/>
        <v>6</v>
      </c>
      <c r="X376" s="6">
        <f t="shared" si="71"/>
        <v>2</v>
      </c>
      <c r="Y376" s="32" t="s">
        <v>261</v>
      </c>
    </row>
    <row r="377" spans="1:25" s="6" customFormat="1" x14ac:dyDescent="0.3">
      <c r="B377" s="6" t="s">
        <v>4</v>
      </c>
      <c r="F377" s="6" t="s">
        <v>4</v>
      </c>
      <c r="J377" s="9">
        <v>800</v>
      </c>
      <c r="K377" s="44" t="s">
        <v>4</v>
      </c>
      <c r="L377" s="44"/>
      <c r="M377" s="56" t="s">
        <v>4</v>
      </c>
      <c r="N377" s="56" t="s">
        <v>4</v>
      </c>
      <c r="O377" s="9" t="s">
        <v>24</v>
      </c>
      <c r="P377" s="6" t="s">
        <v>203</v>
      </c>
      <c r="Q377" s="32" t="str">
        <f t="shared" si="64"/>
        <v>DVR (800) Inband/No Crossband; For APX (VHF+700+800) using Single-Band Antenna(s)</v>
      </c>
      <c r="R377" s="59">
        <f t="shared" si="65"/>
        <v>4</v>
      </c>
      <c r="S377" s="44">
        <f t="shared" si="66"/>
        <v>13</v>
      </c>
      <c r="T377" s="44">
        <f t="shared" si="67"/>
        <v>1</v>
      </c>
      <c r="U377" s="44">
        <f t="shared" si="68"/>
        <v>1</v>
      </c>
      <c r="V377" s="44">
        <f t="shared" si="69"/>
        <v>1317</v>
      </c>
      <c r="W377" s="44">
        <f t="shared" si="70"/>
        <v>8</v>
      </c>
      <c r="X377" s="6">
        <f t="shared" si="71"/>
        <v>2</v>
      </c>
      <c r="Y377" s="32" t="s">
        <v>261</v>
      </c>
    </row>
    <row r="378" spans="1:25" s="6" customFormat="1" x14ac:dyDescent="0.3">
      <c r="F378" s="6" t="s">
        <v>4</v>
      </c>
      <c r="J378" s="9">
        <v>800</v>
      </c>
      <c r="K378" s="44" t="s">
        <v>4</v>
      </c>
      <c r="L378" s="44"/>
      <c r="M378" s="56" t="s">
        <v>4</v>
      </c>
      <c r="N378" s="56" t="s">
        <v>4</v>
      </c>
      <c r="O378" s="9" t="s">
        <v>229</v>
      </c>
      <c r="P378" s="6" t="s">
        <v>203</v>
      </c>
      <c r="Q378" s="32" t="str">
        <f t="shared" si="64"/>
        <v>DVR (800) Inband/No Crossband; For APX (VHF+700+800) using One All-Band Antenna</v>
      </c>
      <c r="R378" s="59">
        <f t="shared" si="65"/>
        <v>4</v>
      </c>
      <c r="S378" s="44">
        <f t="shared" si="66"/>
        <v>13</v>
      </c>
      <c r="T378" s="44">
        <f t="shared" si="67"/>
        <v>1</v>
      </c>
      <c r="U378" s="44">
        <f t="shared" si="68"/>
        <v>2</v>
      </c>
      <c r="V378" s="44">
        <f t="shared" si="69"/>
        <v>1318</v>
      </c>
      <c r="W378" s="44">
        <f t="shared" si="70"/>
        <v>6</v>
      </c>
      <c r="X378" s="6">
        <f t="shared" si="71"/>
        <v>2</v>
      </c>
      <c r="Y378" s="32" t="s">
        <v>261</v>
      </c>
    </row>
    <row r="379" spans="1:25" s="6" customFormat="1" x14ac:dyDescent="0.3">
      <c r="C379" s="6" t="s">
        <v>4</v>
      </c>
      <c r="J379" s="9">
        <v>800</v>
      </c>
      <c r="K379" s="44" t="s">
        <v>4</v>
      </c>
      <c r="L379" s="44"/>
      <c r="M379" s="56" t="s">
        <v>4</v>
      </c>
      <c r="N379" s="56" t="s">
        <v>4</v>
      </c>
      <c r="O379" s="9" t="s">
        <v>137</v>
      </c>
      <c r="P379" s="6" t="s">
        <v>204</v>
      </c>
      <c r="Q379" s="32" t="str">
        <f t="shared" si="64"/>
        <v>DVR (800) Crossband/No Inband; For APX (VHF+700+800) using Unknown or User-Defined Antenna</v>
      </c>
      <c r="R379" s="59">
        <f t="shared" si="65"/>
        <v>4</v>
      </c>
      <c r="S379" s="44">
        <f t="shared" si="66"/>
        <v>13</v>
      </c>
      <c r="T379" s="44">
        <f t="shared" si="67"/>
        <v>3</v>
      </c>
      <c r="U379" s="44">
        <f t="shared" si="68"/>
        <v>0</v>
      </c>
      <c r="V379" s="44">
        <f t="shared" si="69"/>
        <v>1322</v>
      </c>
      <c r="W379" s="44">
        <f t="shared" si="70"/>
        <v>3</v>
      </c>
      <c r="X379" s="6">
        <f t="shared" si="71"/>
        <v>2</v>
      </c>
      <c r="Y379" s="32" t="s">
        <v>261</v>
      </c>
    </row>
    <row r="380" spans="1:25" s="6" customFormat="1" x14ac:dyDescent="0.3">
      <c r="B380" s="6" t="s">
        <v>4</v>
      </c>
      <c r="H380" s="6" t="s">
        <v>4</v>
      </c>
      <c r="J380" s="9">
        <v>800</v>
      </c>
      <c r="K380" s="44" t="s">
        <v>4</v>
      </c>
      <c r="L380" s="44"/>
      <c r="M380" s="56" t="s">
        <v>4</v>
      </c>
      <c r="N380" s="56" t="s">
        <v>4</v>
      </c>
      <c r="O380" s="9" t="s">
        <v>24</v>
      </c>
      <c r="P380" s="6" t="s">
        <v>204</v>
      </c>
      <c r="Q380" s="32" t="str">
        <f t="shared" si="64"/>
        <v>DVR (800) Crossband/No Inband; For APX (VHF+700+800) using Single-Band Antenna(s)</v>
      </c>
      <c r="R380" s="59">
        <f t="shared" si="65"/>
        <v>4</v>
      </c>
      <c r="S380" s="44">
        <f t="shared" si="66"/>
        <v>13</v>
      </c>
      <c r="T380" s="44">
        <f t="shared" si="67"/>
        <v>3</v>
      </c>
      <c r="U380" s="44">
        <f t="shared" si="68"/>
        <v>1</v>
      </c>
      <c r="V380" s="44">
        <f t="shared" si="69"/>
        <v>1323</v>
      </c>
      <c r="W380" s="44">
        <f t="shared" si="70"/>
        <v>12</v>
      </c>
      <c r="X380" s="6">
        <f t="shared" si="71"/>
        <v>2</v>
      </c>
      <c r="Y380" s="32" t="s">
        <v>304</v>
      </c>
    </row>
    <row r="381" spans="1:25" s="6" customFormat="1" x14ac:dyDescent="0.3">
      <c r="C381" s="6" t="s">
        <v>4</v>
      </c>
      <c r="J381" s="9">
        <v>800</v>
      </c>
      <c r="K381" s="44" t="s">
        <v>4</v>
      </c>
      <c r="L381" s="44"/>
      <c r="M381" s="56" t="s">
        <v>4</v>
      </c>
      <c r="N381" s="56" t="s">
        <v>4</v>
      </c>
      <c r="O381" s="9" t="s">
        <v>229</v>
      </c>
      <c r="P381" s="6" t="s">
        <v>204</v>
      </c>
      <c r="Q381" s="32" t="str">
        <f t="shared" si="64"/>
        <v>DVR (800) Crossband/No Inband; For APX (VHF+700+800) using One All-Band Antenna</v>
      </c>
      <c r="R381" s="59">
        <f t="shared" si="65"/>
        <v>4</v>
      </c>
      <c r="S381" s="44">
        <f t="shared" si="66"/>
        <v>13</v>
      </c>
      <c r="T381" s="44">
        <f t="shared" si="67"/>
        <v>3</v>
      </c>
      <c r="U381" s="44">
        <f t="shared" si="68"/>
        <v>2</v>
      </c>
      <c r="V381" s="44">
        <f t="shared" si="69"/>
        <v>1324</v>
      </c>
      <c r="W381" s="44">
        <f t="shared" si="70"/>
        <v>3</v>
      </c>
      <c r="X381" s="6">
        <f t="shared" si="71"/>
        <v>2</v>
      </c>
      <c r="Y381" s="32" t="s">
        <v>278</v>
      </c>
    </row>
    <row r="382" spans="1:25" s="6" customFormat="1" x14ac:dyDescent="0.3">
      <c r="D382" s="6" t="s">
        <v>4</v>
      </c>
      <c r="F382" s="6" t="s">
        <v>4</v>
      </c>
      <c r="J382" s="9">
        <v>800</v>
      </c>
      <c r="K382" s="44" t="s">
        <v>4</v>
      </c>
      <c r="L382" s="44"/>
      <c r="M382" s="56" t="s">
        <v>4</v>
      </c>
      <c r="N382" s="56" t="s">
        <v>4</v>
      </c>
      <c r="O382" s="9" t="s">
        <v>137</v>
      </c>
      <c r="P382" s="6" t="s">
        <v>205</v>
      </c>
      <c r="Q382" s="32" t="str">
        <f t="shared" si="64"/>
        <v>DVR (800) Inband &amp; Crossband; For APX (VHF+700+800) using Unknown or User-Defined Antenna</v>
      </c>
      <c r="R382" s="59">
        <f t="shared" si="65"/>
        <v>4</v>
      </c>
      <c r="S382" s="44">
        <f t="shared" si="66"/>
        <v>13</v>
      </c>
      <c r="T382" s="44">
        <f t="shared" si="67"/>
        <v>5</v>
      </c>
      <c r="U382" s="44">
        <f t="shared" si="68"/>
        <v>0</v>
      </c>
      <c r="V382" s="44">
        <f t="shared" si="69"/>
        <v>1328</v>
      </c>
      <c r="W382" s="44">
        <f t="shared" si="70"/>
        <v>10</v>
      </c>
      <c r="X382" s="6">
        <f t="shared" si="71"/>
        <v>2</v>
      </c>
      <c r="Y382" s="32" t="s">
        <v>261</v>
      </c>
    </row>
    <row r="383" spans="1:25" s="6" customFormat="1" x14ac:dyDescent="0.3">
      <c r="B383" s="6" t="s">
        <v>4</v>
      </c>
      <c r="F383" s="6" t="s">
        <v>4</v>
      </c>
      <c r="J383" s="9">
        <v>800</v>
      </c>
      <c r="K383" s="44" t="s">
        <v>4</v>
      </c>
      <c r="L383" s="44"/>
      <c r="M383" s="56" t="s">
        <v>4</v>
      </c>
      <c r="N383" s="56" t="s">
        <v>4</v>
      </c>
      <c r="O383" s="9" t="s">
        <v>24</v>
      </c>
      <c r="P383" s="6" t="s">
        <v>205</v>
      </c>
      <c r="Q383" s="32" t="str">
        <f t="shared" si="64"/>
        <v>DVR (800) Inband &amp; Crossband; For APX (VHF+700+800) using Single-Band Antenna(s)</v>
      </c>
      <c r="R383" s="59">
        <f t="shared" si="65"/>
        <v>4</v>
      </c>
      <c r="S383" s="44">
        <f t="shared" si="66"/>
        <v>13</v>
      </c>
      <c r="T383" s="44">
        <f t="shared" si="67"/>
        <v>5</v>
      </c>
      <c r="U383" s="44">
        <f t="shared" si="68"/>
        <v>1</v>
      </c>
      <c r="V383" s="44">
        <f t="shared" si="69"/>
        <v>1329</v>
      </c>
      <c r="W383" s="44">
        <f t="shared" si="70"/>
        <v>8</v>
      </c>
      <c r="X383" s="6">
        <f t="shared" si="71"/>
        <v>2</v>
      </c>
      <c r="Y383" s="32" t="s">
        <v>261</v>
      </c>
    </row>
    <row r="384" spans="1:25" s="6" customFormat="1" x14ac:dyDescent="0.3">
      <c r="D384" s="6" t="s">
        <v>4</v>
      </c>
      <c r="F384" s="6" t="s">
        <v>4</v>
      </c>
      <c r="J384" s="9">
        <v>800</v>
      </c>
      <c r="K384" s="44" t="s">
        <v>4</v>
      </c>
      <c r="L384" s="44"/>
      <c r="M384" s="56" t="s">
        <v>4</v>
      </c>
      <c r="N384" s="56" t="s">
        <v>4</v>
      </c>
      <c r="O384" s="9" t="s">
        <v>229</v>
      </c>
      <c r="P384" s="6" t="s">
        <v>205</v>
      </c>
      <c r="Q384" s="32" t="str">
        <f t="shared" si="64"/>
        <v>DVR (800) Inband &amp; Crossband; For APX (VHF+700+800) using One All-Band Antenna</v>
      </c>
      <c r="R384" s="59">
        <f t="shared" si="65"/>
        <v>4</v>
      </c>
      <c r="S384" s="44">
        <f t="shared" si="66"/>
        <v>13</v>
      </c>
      <c r="T384" s="44">
        <f t="shared" si="67"/>
        <v>5</v>
      </c>
      <c r="U384" s="44">
        <f t="shared" si="68"/>
        <v>2</v>
      </c>
      <c r="V384" s="44">
        <f t="shared" si="69"/>
        <v>1330</v>
      </c>
      <c r="W384" s="44">
        <f t="shared" si="70"/>
        <v>10</v>
      </c>
      <c r="X384" s="6">
        <f t="shared" si="71"/>
        <v>2</v>
      </c>
      <c r="Y384" s="32" t="s">
        <v>294</v>
      </c>
    </row>
    <row r="385" spans="2:25" s="6" customFormat="1" x14ac:dyDescent="0.3">
      <c r="F385" s="6" t="s">
        <v>4</v>
      </c>
      <c r="J385" s="9">
        <v>800</v>
      </c>
      <c r="K385" s="44"/>
      <c r="L385" s="44" t="s">
        <v>4</v>
      </c>
      <c r="M385" s="56" t="s">
        <v>4</v>
      </c>
      <c r="N385" s="56" t="s">
        <v>4</v>
      </c>
      <c r="O385" s="9" t="s">
        <v>137</v>
      </c>
      <c r="P385" s="6" t="s">
        <v>203</v>
      </c>
      <c r="Q385" s="32" t="str">
        <f t="shared" si="64"/>
        <v>DVR (800) Inband/No Crossband; For APX (UHF+700+800) using Unknown or User-Defined Antenna</v>
      </c>
      <c r="R385" s="59">
        <f t="shared" si="65"/>
        <v>4</v>
      </c>
      <c r="S385" s="44">
        <f t="shared" si="66"/>
        <v>14</v>
      </c>
      <c r="T385" s="44">
        <f t="shared" si="67"/>
        <v>1</v>
      </c>
      <c r="U385" s="44">
        <f t="shared" si="68"/>
        <v>0</v>
      </c>
      <c r="V385" s="44">
        <f t="shared" si="69"/>
        <v>1333</v>
      </c>
      <c r="W385" s="44">
        <f t="shared" si="70"/>
        <v>6</v>
      </c>
      <c r="X385" s="6">
        <f t="shared" si="71"/>
        <v>2</v>
      </c>
      <c r="Y385" s="32" t="s">
        <v>261</v>
      </c>
    </row>
    <row r="386" spans="2:25" s="6" customFormat="1" x14ac:dyDescent="0.3">
      <c r="B386" s="6" t="s">
        <v>4</v>
      </c>
      <c r="F386" s="6" t="s">
        <v>4</v>
      </c>
      <c r="J386" s="9">
        <v>800</v>
      </c>
      <c r="K386" s="44"/>
      <c r="L386" s="44" t="s">
        <v>4</v>
      </c>
      <c r="M386" s="56" t="s">
        <v>4</v>
      </c>
      <c r="N386" s="56" t="s">
        <v>4</v>
      </c>
      <c r="O386" s="9" t="s">
        <v>24</v>
      </c>
      <c r="P386" s="6" t="s">
        <v>203</v>
      </c>
      <c r="Q386" s="32" t="str">
        <f t="shared" si="64"/>
        <v>DVR (800) Inband/No Crossband; For APX (UHF+700+800) using Single-Band Antenna(s)</v>
      </c>
      <c r="R386" s="59">
        <f t="shared" si="65"/>
        <v>4</v>
      </c>
      <c r="S386" s="44">
        <f t="shared" si="66"/>
        <v>14</v>
      </c>
      <c r="T386" s="44">
        <f t="shared" si="67"/>
        <v>1</v>
      </c>
      <c r="U386" s="44">
        <f t="shared" si="68"/>
        <v>1</v>
      </c>
      <c r="V386" s="44">
        <f t="shared" si="69"/>
        <v>1334</v>
      </c>
      <c r="W386" s="44">
        <f t="shared" si="70"/>
        <v>8</v>
      </c>
      <c r="X386" s="6">
        <f t="shared" si="71"/>
        <v>2</v>
      </c>
      <c r="Y386" s="32" t="s">
        <v>261</v>
      </c>
    </row>
    <row r="387" spans="2:25" s="6" customFormat="1" x14ac:dyDescent="0.3">
      <c r="F387" s="6" t="s">
        <v>4</v>
      </c>
      <c r="J387" s="9">
        <v>800</v>
      </c>
      <c r="K387" s="44"/>
      <c r="L387" s="44" t="s">
        <v>4</v>
      </c>
      <c r="M387" s="56" t="s">
        <v>4</v>
      </c>
      <c r="N387" s="56" t="s">
        <v>4</v>
      </c>
      <c r="O387" s="9" t="s">
        <v>229</v>
      </c>
      <c r="P387" s="6" t="s">
        <v>203</v>
      </c>
      <c r="Q387" s="32" t="str">
        <f t="shared" si="64"/>
        <v>DVR (800) Inband/No Crossband; For APX (UHF+700+800) using One All-Band Antenna</v>
      </c>
      <c r="R387" s="59">
        <f t="shared" si="65"/>
        <v>4</v>
      </c>
      <c r="S387" s="44">
        <f t="shared" si="66"/>
        <v>14</v>
      </c>
      <c r="T387" s="44">
        <f t="shared" si="67"/>
        <v>1</v>
      </c>
      <c r="U387" s="44">
        <f t="shared" si="68"/>
        <v>2</v>
      </c>
      <c r="V387" s="44">
        <f t="shared" si="69"/>
        <v>1335</v>
      </c>
      <c r="W387" s="44">
        <f t="shared" si="70"/>
        <v>6</v>
      </c>
      <c r="X387" s="6">
        <f t="shared" si="71"/>
        <v>2</v>
      </c>
      <c r="Y387" s="32" t="s">
        <v>261</v>
      </c>
    </row>
    <row r="388" spans="2:25" s="6" customFormat="1" x14ac:dyDescent="0.3">
      <c r="C388" s="6" t="s">
        <v>4</v>
      </c>
      <c r="J388" s="9">
        <v>800</v>
      </c>
      <c r="K388" s="44"/>
      <c r="L388" s="44" t="s">
        <v>4</v>
      </c>
      <c r="M388" s="56" t="s">
        <v>4</v>
      </c>
      <c r="N388" s="56" t="s">
        <v>4</v>
      </c>
      <c r="O388" s="9" t="s">
        <v>137</v>
      </c>
      <c r="P388" s="6" t="s">
        <v>204</v>
      </c>
      <c r="Q388" s="32" t="str">
        <f t="shared" si="64"/>
        <v>DVR (800) Crossband/No Inband; For APX (UHF+700+800) using Unknown or User-Defined Antenna</v>
      </c>
      <c r="R388" s="59">
        <f t="shared" si="65"/>
        <v>4</v>
      </c>
      <c r="S388" s="44">
        <f t="shared" si="66"/>
        <v>14</v>
      </c>
      <c r="T388" s="44">
        <f t="shared" si="67"/>
        <v>3</v>
      </c>
      <c r="U388" s="44">
        <f t="shared" si="68"/>
        <v>0</v>
      </c>
      <c r="V388" s="44">
        <f t="shared" si="69"/>
        <v>1339</v>
      </c>
      <c r="W388" s="44">
        <f t="shared" si="70"/>
        <v>3</v>
      </c>
      <c r="X388" s="6">
        <f t="shared" si="71"/>
        <v>2</v>
      </c>
      <c r="Y388" s="32" t="s">
        <v>261</v>
      </c>
    </row>
    <row r="389" spans="2:25" s="6" customFormat="1" x14ac:dyDescent="0.3">
      <c r="B389" s="6" t="s">
        <v>4</v>
      </c>
      <c r="H389" s="6" t="s">
        <v>4</v>
      </c>
      <c r="J389" s="9">
        <v>800</v>
      </c>
      <c r="K389" s="44"/>
      <c r="L389" s="44" t="s">
        <v>4</v>
      </c>
      <c r="M389" s="56" t="s">
        <v>4</v>
      </c>
      <c r="N389" s="56" t="s">
        <v>4</v>
      </c>
      <c r="O389" s="9" t="s">
        <v>24</v>
      </c>
      <c r="P389" s="6" t="s">
        <v>204</v>
      </c>
      <c r="Q389" s="32" t="str">
        <f t="shared" si="64"/>
        <v>DVR (800) Crossband/No Inband; For APX (UHF+700+800) using Single-Band Antenna(s)</v>
      </c>
      <c r="R389" s="59">
        <f t="shared" si="65"/>
        <v>4</v>
      </c>
      <c r="S389" s="44">
        <f t="shared" si="66"/>
        <v>14</v>
      </c>
      <c r="T389" s="44">
        <f t="shared" si="67"/>
        <v>3</v>
      </c>
      <c r="U389" s="44">
        <f t="shared" si="68"/>
        <v>1</v>
      </c>
      <c r="V389" s="44">
        <f t="shared" si="69"/>
        <v>1340</v>
      </c>
      <c r="W389" s="44">
        <f t="shared" si="70"/>
        <v>12</v>
      </c>
      <c r="X389" s="6">
        <f t="shared" si="71"/>
        <v>2</v>
      </c>
      <c r="Y389" s="32" t="s">
        <v>305</v>
      </c>
    </row>
    <row r="390" spans="2:25" s="6" customFormat="1" x14ac:dyDescent="0.3">
      <c r="C390" s="6" t="s">
        <v>4</v>
      </c>
      <c r="J390" s="9">
        <v>800</v>
      </c>
      <c r="K390" s="44"/>
      <c r="L390" s="44" t="s">
        <v>4</v>
      </c>
      <c r="M390" s="56" t="s">
        <v>4</v>
      </c>
      <c r="N390" s="56" t="s">
        <v>4</v>
      </c>
      <c r="O390" s="9" t="s">
        <v>229</v>
      </c>
      <c r="P390" s="6" t="s">
        <v>204</v>
      </c>
      <c r="Q390" s="32" t="str">
        <f t="shared" si="64"/>
        <v>DVR (800) Crossband/No Inband; For APX (UHF+700+800) using One All-Band Antenna</v>
      </c>
      <c r="R390" s="59">
        <f t="shared" si="65"/>
        <v>4</v>
      </c>
      <c r="S390" s="44">
        <f t="shared" si="66"/>
        <v>14</v>
      </c>
      <c r="T390" s="44">
        <f t="shared" si="67"/>
        <v>3</v>
      </c>
      <c r="U390" s="44">
        <f t="shared" si="68"/>
        <v>2</v>
      </c>
      <c r="V390" s="44">
        <f t="shared" si="69"/>
        <v>1341</v>
      </c>
      <c r="W390" s="44">
        <f t="shared" si="70"/>
        <v>3</v>
      </c>
      <c r="X390" s="6">
        <f t="shared" si="71"/>
        <v>2</v>
      </c>
      <c r="Y390" s="32" t="s">
        <v>279</v>
      </c>
    </row>
    <row r="391" spans="2:25" s="6" customFormat="1" x14ac:dyDescent="0.3">
      <c r="D391" s="6" t="s">
        <v>4</v>
      </c>
      <c r="F391" s="6" t="s">
        <v>4</v>
      </c>
      <c r="J391" s="9">
        <v>800</v>
      </c>
      <c r="K391" s="44"/>
      <c r="L391" s="44" t="s">
        <v>4</v>
      </c>
      <c r="M391" s="56" t="s">
        <v>4</v>
      </c>
      <c r="N391" s="56" t="s">
        <v>4</v>
      </c>
      <c r="O391" s="9" t="s">
        <v>137</v>
      </c>
      <c r="P391" s="6" t="s">
        <v>205</v>
      </c>
      <c r="Q391" s="32" t="str">
        <f t="shared" ref="Q391:Q402" si="72">$J$6&amp;"("&amp;$J391&amp;")"&amp;" "&amp;VLOOKUP($P391,RPTCodes,2,FALSE) &amp;"; For APX ("&amp;VLOOKUP($S391,BAND_NAMES,2)&amp;") using "&amp;VLOOKUP($O391,ANTcodes,3,FALSE)</f>
        <v>DVR (800) Inband &amp; Crossband; For APX (UHF+700+800) using Unknown or User-Defined Antenna</v>
      </c>
      <c r="R391" s="59">
        <f t="shared" ref="R391:R402" si="73">VLOOKUP(J391,Freq_Bands,2)</f>
        <v>4</v>
      </c>
      <c r="S391" s="44">
        <f t="shared" ref="S391:S402" si="74">IF(K391="X",1,0)+IF(L391="X",2,0)+IF(M391="X",4,0)+IF(N391="X",8,0)</f>
        <v>14</v>
      </c>
      <c r="T391" s="44">
        <f t="shared" ref="T391:T402" si="75">VLOOKUP(P391,RPTCodes,4,FALSE)</f>
        <v>5</v>
      </c>
      <c r="U391" s="44">
        <f t="shared" ref="U391:U402" si="76">VLOOKUP(O391,ANTcodes,2,FALSE)</f>
        <v>0</v>
      </c>
      <c r="V391" s="44">
        <f t="shared" ref="V391:V402" si="77">$U391*MULT_ANT+$T391*MULT_RPT+$S391*MULT_MRF+$R391*MULT_VRF</f>
        <v>1345</v>
      </c>
      <c r="W391" s="44">
        <f t="shared" ref="W391:W402" si="78">IF($A391="X",1,0)+IF($B391="X",2,0)+IF($C391="X",3,0)+IF($D391="X",4,0)+IF($E391="X",5,0)+IF($F391="X",6,0)+IF($H391="X",10,0)</f>
        <v>10</v>
      </c>
      <c r="X391" s="6">
        <f t="shared" ref="X391:X402" si="79">COUNTA(K391:L391)+IF(RIGHT(M391&amp;N391,1)="X",1,0)</f>
        <v>2</v>
      </c>
      <c r="Y391" s="32" t="s">
        <v>261</v>
      </c>
    </row>
    <row r="392" spans="2:25" s="6" customFormat="1" x14ac:dyDescent="0.3">
      <c r="B392" s="6" t="s">
        <v>4</v>
      </c>
      <c r="F392" s="6" t="s">
        <v>4</v>
      </c>
      <c r="J392" s="9">
        <v>800</v>
      </c>
      <c r="K392" s="44"/>
      <c r="L392" s="44" t="s">
        <v>4</v>
      </c>
      <c r="M392" s="56" t="s">
        <v>4</v>
      </c>
      <c r="N392" s="56" t="s">
        <v>4</v>
      </c>
      <c r="O392" s="9" t="s">
        <v>24</v>
      </c>
      <c r="P392" s="6" t="s">
        <v>205</v>
      </c>
      <c r="Q392" s="32" t="str">
        <f t="shared" si="72"/>
        <v>DVR (800) Inband &amp; Crossband; For APX (UHF+700+800) using Single-Band Antenna(s)</v>
      </c>
      <c r="R392" s="59">
        <f t="shared" si="73"/>
        <v>4</v>
      </c>
      <c r="S392" s="44">
        <f t="shared" si="74"/>
        <v>14</v>
      </c>
      <c r="T392" s="44">
        <f t="shared" si="75"/>
        <v>5</v>
      </c>
      <c r="U392" s="44">
        <f t="shared" si="76"/>
        <v>1</v>
      </c>
      <c r="V392" s="44">
        <f t="shared" si="77"/>
        <v>1346</v>
      </c>
      <c r="W392" s="44">
        <f t="shared" si="78"/>
        <v>8</v>
      </c>
      <c r="X392" s="6">
        <f t="shared" si="79"/>
        <v>2</v>
      </c>
      <c r="Y392" s="32" t="s">
        <v>261</v>
      </c>
    </row>
    <row r="393" spans="2:25" s="6" customFormat="1" x14ac:dyDescent="0.3">
      <c r="D393" s="6" t="s">
        <v>4</v>
      </c>
      <c r="F393" s="6" t="s">
        <v>4</v>
      </c>
      <c r="J393" s="9">
        <v>800</v>
      </c>
      <c r="K393" s="44"/>
      <c r="L393" s="44" t="s">
        <v>4</v>
      </c>
      <c r="M393" s="56" t="s">
        <v>4</v>
      </c>
      <c r="N393" s="56" t="s">
        <v>4</v>
      </c>
      <c r="O393" s="9" t="s">
        <v>229</v>
      </c>
      <c r="P393" s="6" t="s">
        <v>205</v>
      </c>
      <c r="Q393" s="32" t="str">
        <f t="shared" si="72"/>
        <v>DVR (800) Inband &amp; Crossband; For APX (UHF+700+800) using One All-Band Antenna</v>
      </c>
      <c r="R393" s="59">
        <f t="shared" si="73"/>
        <v>4</v>
      </c>
      <c r="S393" s="44">
        <f t="shared" si="74"/>
        <v>14</v>
      </c>
      <c r="T393" s="44">
        <f t="shared" si="75"/>
        <v>5</v>
      </c>
      <c r="U393" s="44">
        <f t="shared" si="76"/>
        <v>2</v>
      </c>
      <c r="V393" s="44">
        <f t="shared" si="77"/>
        <v>1347</v>
      </c>
      <c r="W393" s="44">
        <f t="shared" si="78"/>
        <v>10</v>
      </c>
      <c r="X393" s="6">
        <f t="shared" si="79"/>
        <v>2</v>
      </c>
      <c r="Y393" s="32" t="s">
        <v>295</v>
      </c>
    </row>
    <row r="394" spans="2:25" s="6" customFormat="1" x14ac:dyDescent="0.3">
      <c r="F394" s="6" t="s">
        <v>4</v>
      </c>
      <c r="J394" s="9">
        <v>800</v>
      </c>
      <c r="K394" s="44" t="s">
        <v>4</v>
      </c>
      <c r="L394" s="44" t="s">
        <v>4</v>
      </c>
      <c r="M394" s="56" t="s">
        <v>4</v>
      </c>
      <c r="N394" s="56" t="s">
        <v>4</v>
      </c>
      <c r="O394" s="9" t="s">
        <v>137</v>
      </c>
      <c r="P394" s="6" t="s">
        <v>203</v>
      </c>
      <c r="Q394" s="32" t="str">
        <f t="shared" si="72"/>
        <v>DVR (800) Inband/No Crossband; For APX (VHF+UHF+700+800) using Unknown or User-Defined Antenna</v>
      </c>
      <c r="R394" s="59">
        <f t="shared" si="73"/>
        <v>4</v>
      </c>
      <c r="S394" s="44">
        <f t="shared" si="74"/>
        <v>15</v>
      </c>
      <c r="T394" s="44">
        <f t="shared" si="75"/>
        <v>1</v>
      </c>
      <c r="U394" s="44">
        <f t="shared" si="76"/>
        <v>0</v>
      </c>
      <c r="V394" s="44">
        <f t="shared" si="77"/>
        <v>1350</v>
      </c>
      <c r="W394" s="44">
        <f t="shared" si="78"/>
        <v>6</v>
      </c>
      <c r="X394" s="6">
        <f t="shared" si="79"/>
        <v>3</v>
      </c>
      <c r="Y394" s="32" t="s">
        <v>261</v>
      </c>
    </row>
    <row r="395" spans="2:25" s="6" customFormat="1" x14ac:dyDescent="0.3">
      <c r="B395" s="6" t="s">
        <v>4</v>
      </c>
      <c r="F395" s="6" t="s">
        <v>4</v>
      </c>
      <c r="J395" s="9">
        <v>800</v>
      </c>
      <c r="K395" s="44" t="s">
        <v>4</v>
      </c>
      <c r="L395" s="44" t="s">
        <v>4</v>
      </c>
      <c r="M395" s="56" t="s">
        <v>4</v>
      </c>
      <c r="N395" s="56" t="s">
        <v>4</v>
      </c>
      <c r="O395" s="9" t="s">
        <v>24</v>
      </c>
      <c r="P395" s="6" t="s">
        <v>203</v>
      </c>
      <c r="Q395" s="32" t="str">
        <f t="shared" si="72"/>
        <v>DVR (800) Inband/No Crossband; For APX (VHF+UHF+700+800) using Single-Band Antenna(s)</v>
      </c>
      <c r="R395" s="59">
        <f t="shared" si="73"/>
        <v>4</v>
      </c>
      <c r="S395" s="44">
        <f t="shared" si="74"/>
        <v>15</v>
      </c>
      <c r="T395" s="44">
        <f t="shared" si="75"/>
        <v>1</v>
      </c>
      <c r="U395" s="44">
        <f t="shared" si="76"/>
        <v>1</v>
      </c>
      <c r="V395" s="44">
        <f t="shared" si="77"/>
        <v>1351</v>
      </c>
      <c r="W395" s="44">
        <f t="shared" si="78"/>
        <v>8</v>
      </c>
      <c r="X395" s="6">
        <f t="shared" si="79"/>
        <v>3</v>
      </c>
      <c r="Y395" s="32" t="s">
        <v>261</v>
      </c>
    </row>
    <row r="396" spans="2:25" s="6" customFormat="1" x14ac:dyDescent="0.3">
      <c r="F396" s="6" t="s">
        <v>4</v>
      </c>
      <c r="J396" s="9">
        <v>800</v>
      </c>
      <c r="K396" s="44" t="s">
        <v>4</v>
      </c>
      <c r="L396" s="44" t="s">
        <v>4</v>
      </c>
      <c r="M396" s="56" t="s">
        <v>4</v>
      </c>
      <c r="N396" s="56" t="s">
        <v>4</v>
      </c>
      <c r="O396" s="9" t="s">
        <v>229</v>
      </c>
      <c r="P396" s="6" t="s">
        <v>203</v>
      </c>
      <c r="Q396" s="32" t="str">
        <f t="shared" si="72"/>
        <v>DVR (800) Inband/No Crossband; For APX (VHF+UHF+700+800) using One All-Band Antenna</v>
      </c>
      <c r="R396" s="59">
        <f t="shared" si="73"/>
        <v>4</v>
      </c>
      <c r="S396" s="44">
        <f t="shared" si="74"/>
        <v>15</v>
      </c>
      <c r="T396" s="44">
        <f t="shared" si="75"/>
        <v>1</v>
      </c>
      <c r="U396" s="44">
        <f t="shared" si="76"/>
        <v>2</v>
      </c>
      <c r="V396" s="44">
        <f t="shared" si="77"/>
        <v>1352</v>
      </c>
      <c r="W396" s="44">
        <f t="shared" si="78"/>
        <v>6</v>
      </c>
      <c r="X396" s="6">
        <f t="shared" si="79"/>
        <v>3</v>
      </c>
      <c r="Y396" s="32" t="s">
        <v>261</v>
      </c>
    </row>
    <row r="397" spans="2:25" s="6" customFormat="1" x14ac:dyDescent="0.3">
      <c r="E397" s="6" t="s">
        <v>4</v>
      </c>
      <c r="J397" s="9">
        <v>800</v>
      </c>
      <c r="K397" s="44" t="s">
        <v>4</v>
      </c>
      <c r="L397" s="44" t="s">
        <v>4</v>
      </c>
      <c r="M397" s="56" t="s">
        <v>4</v>
      </c>
      <c r="N397" s="56" t="s">
        <v>4</v>
      </c>
      <c r="O397" s="9" t="s">
        <v>137</v>
      </c>
      <c r="P397" s="6" t="s">
        <v>204</v>
      </c>
      <c r="Q397" s="32" t="str">
        <f t="shared" si="72"/>
        <v>DVR (800) Crossband/No Inband; For APX (VHF+UHF+700+800) using Unknown or User-Defined Antenna</v>
      </c>
      <c r="R397" s="59">
        <f t="shared" si="73"/>
        <v>4</v>
      </c>
      <c r="S397" s="44">
        <f t="shared" si="74"/>
        <v>15</v>
      </c>
      <c r="T397" s="44">
        <f t="shared" si="75"/>
        <v>3</v>
      </c>
      <c r="U397" s="44">
        <f t="shared" si="76"/>
        <v>0</v>
      </c>
      <c r="V397" s="44">
        <f t="shared" si="77"/>
        <v>1356</v>
      </c>
      <c r="W397" s="44">
        <f t="shared" si="78"/>
        <v>5</v>
      </c>
      <c r="X397" s="6">
        <f t="shared" si="79"/>
        <v>3</v>
      </c>
      <c r="Y397" s="32" t="s">
        <v>261</v>
      </c>
    </row>
    <row r="398" spans="2:25" s="6" customFormat="1" x14ac:dyDescent="0.3">
      <c r="B398" s="6" t="s">
        <v>4</v>
      </c>
      <c r="H398" s="6" t="s">
        <v>4</v>
      </c>
      <c r="J398" s="9">
        <v>800</v>
      </c>
      <c r="K398" s="44" t="s">
        <v>4</v>
      </c>
      <c r="L398" s="44" t="s">
        <v>4</v>
      </c>
      <c r="M398" s="56" t="s">
        <v>4</v>
      </c>
      <c r="N398" s="56" t="s">
        <v>4</v>
      </c>
      <c r="O398" s="9" t="s">
        <v>24</v>
      </c>
      <c r="P398" s="6" t="s">
        <v>204</v>
      </c>
      <c r="Q398" s="32" t="str">
        <f t="shared" si="72"/>
        <v>DVR (800) Crossband/No Inband; For APX (VHF+UHF+700+800) using Single-Band Antenna(s)</v>
      </c>
      <c r="R398" s="59">
        <f t="shared" si="73"/>
        <v>4</v>
      </c>
      <c r="S398" s="44">
        <f t="shared" si="74"/>
        <v>15</v>
      </c>
      <c r="T398" s="44">
        <f t="shared" si="75"/>
        <v>3</v>
      </c>
      <c r="U398" s="44">
        <f t="shared" si="76"/>
        <v>1</v>
      </c>
      <c r="V398" s="44">
        <f t="shared" si="77"/>
        <v>1357</v>
      </c>
      <c r="W398" s="44">
        <f t="shared" si="78"/>
        <v>12</v>
      </c>
      <c r="X398" s="6">
        <f t="shared" si="79"/>
        <v>3</v>
      </c>
      <c r="Y398" s="32" t="s">
        <v>312</v>
      </c>
    </row>
    <row r="399" spans="2:25" s="6" customFormat="1" x14ac:dyDescent="0.3">
      <c r="E399" s="6" t="s">
        <v>4</v>
      </c>
      <c r="J399" s="9">
        <v>800</v>
      </c>
      <c r="K399" s="44" t="s">
        <v>4</v>
      </c>
      <c r="L399" s="44" t="s">
        <v>4</v>
      </c>
      <c r="M399" s="56" t="s">
        <v>4</v>
      </c>
      <c r="N399" s="56" t="s">
        <v>4</v>
      </c>
      <c r="O399" s="9" t="s">
        <v>229</v>
      </c>
      <c r="P399" s="6" t="s">
        <v>204</v>
      </c>
      <c r="Q399" s="32" t="str">
        <f t="shared" si="72"/>
        <v>DVR (800) Crossband/No Inband; For APX (VHF+UHF+700+800) using One All-Band Antenna</v>
      </c>
      <c r="R399" s="59">
        <f t="shared" si="73"/>
        <v>4</v>
      </c>
      <c r="S399" s="44">
        <f t="shared" si="74"/>
        <v>15</v>
      </c>
      <c r="T399" s="44">
        <f t="shared" si="75"/>
        <v>3</v>
      </c>
      <c r="U399" s="44">
        <f t="shared" si="76"/>
        <v>2</v>
      </c>
      <c r="V399" s="44">
        <f t="shared" si="77"/>
        <v>1358</v>
      </c>
      <c r="W399" s="44">
        <f t="shared" si="78"/>
        <v>5</v>
      </c>
      <c r="X399" s="6">
        <f t="shared" si="79"/>
        <v>3</v>
      </c>
      <c r="Y399" s="32" t="s">
        <v>301</v>
      </c>
    </row>
    <row r="400" spans="2:25" s="6" customFormat="1" x14ac:dyDescent="0.3">
      <c r="D400" s="6" t="s">
        <v>4</v>
      </c>
      <c r="F400" s="6" t="s">
        <v>4</v>
      </c>
      <c r="J400" s="9">
        <v>800</v>
      </c>
      <c r="K400" s="44" t="s">
        <v>4</v>
      </c>
      <c r="L400" s="44" t="s">
        <v>4</v>
      </c>
      <c r="M400" s="56" t="s">
        <v>4</v>
      </c>
      <c r="N400" s="56" t="s">
        <v>4</v>
      </c>
      <c r="O400" s="9" t="s">
        <v>137</v>
      </c>
      <c r="P400" s="6" t="s">
        <v>205</v>
      </c>
      <c r="Q400" s="32" t="str">
        <f t="shared" si="72"/>
        <v>DVR (800) Inband &amp; Crossband; For APX (VHF+UHF+700+800) using Unknown or User-Defined Antenna</v>
      </c>
      <c r="R400" s="59">
        <f t="shared" si="73"/>
        <v>4</v>
      </c>
      <c r="S400" s="44">
        <f t="shared" si="74"/>
        <v>15</v>
      </c>
      <c r="T400" s="44">
        <f t="shared" si="75"/>
        <v>5</v>
      </c>
      <c r="U400" s="44">
        <f t="shared" si="76"/>
        <v>0</v>
      </c>
      <c r="V400" s="44">
        <f t="shared" si="77"/>
        <v>1362</v>
      </c>
      <c r="W400" s="44">
        <f t="shared" si="78"/>
        <v>10</v>
      </c>
      <c r="X400" s="6">
        <f t="shared" si="79"/>
        <v>3</v>
      </c>
      <c r="Y400" s="32" t="s">
        <v>261</v>
      </c>
    </row>
    <row r="401" spans="2:25" s="6" customFormat="1" x14ac:dyDescent="0.3">
      <c r="B401" s="6" t="s">
        <v>4</v>
      </c>
      <c r="F401" s="6" t="s">
        <v>4</v>
      </c>
      <c r="J401" s="9">
        <v>800</v>
      </c>
      <c r="K401" s="44" t="s">
        <v>4</v>
      </c>
      <c r="L401" s="44" t="s">
        <v>4</v>
      </c>
      <c r="M401" s="56" t="s">
        <v>4</v>
      </c>
      <c r="N401" s="56" t="s">
        <v>4</v>
      </c>
      <c r="O401" s="9" t="s">
        <v>24</v>
      </c>
      <c r="P401" s="6" t="s">
        <v>205</v>
      </c>
      <c r="Q401" s="32" t="str">
        <f t="shared" si="72"/>
        <v>DVR (800) Inband &amp; Crossband; For APX (VHF+UHF+700+800) using Single-Band Antenna(s)</v>
      </c>
      <c r="R401" s="59">
        <f t="shared" si="73"/>
        <v>4</v>
      </c>
      <c r="S401" s="44">
        <f t="shared" si="74"/>
        <v>15</v>
      </c>
      <c r="T401" s="44">
        <f t="shared" si="75"/>
        <v>5</v>
      </c>
      <c r="U401" s="44">
        <f t="shared" si="76"/>
        <v>1</v>
      </c>
      <c r="V401" s="44">
        <f t="shared" si="77"/>
        <v>1363</v>
      </c>
      <c r="W401" s="44">
        <f t="shared" si="78"/>
        <v>8</v>
      </c>
      <c r="X401" s="6">
        <f t="shared" si="79"/>
        <v>3</v>
      </c>
      <c r="Y401" s="32" t="s">
        <v>261</v>
      </c>
    </row>
    <row r="402" spans="2:25" s="6" customFormat="1" x14ac:dyDescent="0.3">
      <c r="D402" s="6" t="s">
        <v>4</v>
      </c>
      <c r="F402" s="6" t="s">
        <v>4</v>
      </c>
      <c r="J402" s="9">
        <v>800</v>
      </c>
      <c r="K402" s="44" t="s">
        <v>4</v>
      </c>
      <c r="L402" s="44" t="s">
        <v>4</v>
      </c>
      <c r="M402" s="56" t="s">
        <v>4</v>
      </c>
      <c r="N402" s="56" t="s">
        <v>4</v>
      </c>
      <c r="O402" s="9" t="s">
        <v>229</v>
      </c>
      <c r="P402" s="6" t="s">
        <v>205</v>
      </c>
      <c r="Q402" s="32" t="str">
        <f t="shared" si="72"/>
        <v>DVR (800) Inband &amp; Crossband; For APX (VHF+UHF+700+800) using One All-Band Antenna</v>
      </c>
      <c r="R402" s="59">
        <f t="shared" si="73"/>
        <v>4</v>
      </c>
      <c r="S402" s="44">
        <f t="shared" si="74"/>
        <v>15</v>
      </c>
      <c r="T402" s="44">
        <f t="shared" si="75"/>
        <v>5</v>
      </c>
      <c r="U402" s="44">
        <f t="shared" si="76"/>
        <v>2</v>
      </c>
      <c r="V402" s="44">
        <f t="shared" si="77"/>
        <v>1364</v>
      </c>
      <c r="W402" s="44">
        <f t="shared" si="78"/>
        <v>10</v>
      </c>
      <c r="X402" s="6">
        <f t="shared" si="79"/>
        <v>3</v>
      </c>
      <c r="Y402" s="32" t="s">
        <v>298</v>
      </c>
    </row>
  </sheetData>
  <autoFilter ref="A6:Y402" xr:uid="{247F6B18-3F21-4390-A80B-6EFAB56E40D1}"/>
  <sortState xmlns:xlrd2="http://schemas.microsoft.com/office/spreadsheetml/2017/richdata2" ref="A7:W206">
    <sortCondition ref="V8:V206"/>
  </sortState>
  <mergeCells count="1">
    <mergeCell ref="G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3539-D19F-455E-8037-0032385C973F}">
  <sheetPr codeName="Sheet3"/>
  <dimension ref="A1:Z402"/>
  <sheetViews>
    <sheetView topLeftCell="J1" zoomScale="85" zoomScaleNormal="85" workbookViewId="0">
      <pane ySplit="6" topLeftCell="A7" activePane="bottomLeft" state="frozenSplit"/>
      <selection activeCell="A7" sqref="A7"/>
      <selection pane="bottomLeft" activeCell="U383" sqref="U383"/>
    </sheetView>
  </sheetViews>
  <sheetFormatPr defaultColWidth="9.109375" defaultRowHeight="14.4" x14ac:dyDescent="0.3"/>
  <cols>
    <col min="1" max="5" width="9.109375" style="1"/>
    <col min="6" max="6" width="12.88671875" style="1" customWidth="1"/>
    <col min="7" max="7" width="8" style="1" bestFit="1" customWidth="1"/>
    <col min="8" max="8" width="9.109375" style="1" bestFit="1" customWidth="1"/>
    <col min="9" max="9" width="16.33203125" style="1" customWidth="1"/>
    <col min="10" max="10" width="9.109375" style="10"/>
    <col min="11" max="14" width="9.109375" style="9"/>
    <col min="15" max="15" width="10.5546875" style="10" customWidth="1"/>
    <col min="16" max="16" width="11.44140625" style="1" customWidth="1"/>
    <col min="17" max="17" width="97.109375" style="14" bestFit="1" customWidth="1"/>
    <col min="18" max="21" width="7.44140625" style="47" customWidth="1"/>
    <col min="22" max="22" width="9.44140625" style="47" customWidth="1"/>
    <col min="23" max="23" width="7.44140625" style="47" customWidth="1"/>
    <col min="24" max="24" width="9.109375" style="1"/>
    <col min="25" max="25" width="13.5546875" style="38" bestFit="1" customWidth="1"/>
    <col min="26" max="16384" width="9.109375" style="1"/>
  </cols>
  <sheetData>
    <row r="1" spans="1:25" s="2" customFormat="1" ht="18" x14ac:dyDescent="0.35">
      <c r="A1" s="3"/>
      <c r="B1" s="3"/>
      <c r="C1" s="3"/>
      <c r="D1" s="3"/>
      <c r="E1" s="3"/>
      <c r="F1" s="3"/>
      <c r="G1" s="3"/>
      <c r="H1" s="3"/>
      <c r="I1" s="34" t="s">
        <v>26</v>
      </c>
      <c r="J1" s="7"/>
      <c r="K1" s="8"/>
      <c r="L1" s="8"/>
      <c r="M1" s="8"/>
      <c r="N1" s="8"/>
      <c r="O1" s="7"/>
      <c r="Q1" s="12"/>
      <c r="R1" s="45"/>
      <c r="S1" s="45"/>
      <c r="T1" s="45"/>
      <c r="U1" s="45"/>
      <c r="V1" s="45"/>
      <c r="W1" s="45"/>
    </row>
    <row r="2" spans="1:25" s="2" customFormat="1" x14ac:dyDescent="0.3">
      <c r="A2" s="20" t="s">
        <v>21</v>
      </c>
      <c r="B2" s="3"/>
      <c r="C2" s="3"/>
      <c r="D2" s="3"/>
      <c r="E2" s="3"/>
      <c r="F2" s="3"/>
      <c r="G2" s="3"/>
      <c r="H2" s="3"/>
      <c r="J2" s="7"/>
      <c r="K2" s="8"/>
      <c r="L2" s="8"/>
      <c r="M2" s="8"/>
      <c r="N2" s="8"/>
      <c r="O2" s="7"/>
      <c r="Q2" s="12"/>
      <c r="R2" s="45"/>
      <c r="S2" s="45"/>
      <c r="T2" s="45"/>
      <c r="U2" s="45"/>
      <c r="V2" s="45"/>
      <c r="W2" s="45"/>
    </row>
    <row r="3" spans="1:25" s="2" customFormat="1" x14ac:dyDescent="0.3">
      <c r="B3" s="154" t="s">
        <v>161</v>
      </c>
      <c r="C3" s="154" t="s">
        <v>160</v>
      </c>
      <c r="D3" s="154" t="s">
        <v>159</v>
      </c>
      <c r="E3" s="154" t="s">
        <v>158</v>
      </c>
      <c r="F3" s="154" t="s">
        <v>157</v>
      </c>
      <c r="G3" s="221" t="s">
        <v>162</v>
      </c>
      <c r="H3" s="221"/>
      <c r="I3" s="4" t="s">
        <v>0</v>
      </c>
      <c r="J3" s="7"/>
      <c r="K3" s="8"/>
      <c r="L3" s="8"/>
      <c r="M3" s="8"/>
      <c r="N3" s="8"/>
      <c r="O3" s="7"/>
      <c r="Q3" s="12"/>
      <c r="R3" s="76" t="s">
        <v>65</v>
      </c>
      <c r="S3" s="45"/>
      <c r="T3" s="45"/>
      <c r="U3" s="45"/>
      <c r="V3" s="45"/>
      <c r="W3" s="97" t="s">
        <v>85</v>
      </c>
    </row>
    <row r="4" spans="1:25" s="5" customFormat="1" x14ac:dyDescent="0.3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157">
        <v>20</v>
      </c>
      <c r="H4" s="155">
        <v>10</v>
      </c>
      <c r="I4" s="156"/>
      <c r="J4" s="17" t="s">
        <v>0</v>
      </c>
      <c r="K4" s="19" t="s">
        <v>20</v>
      </c>
      <c r="L4" s="16"/>
      <c r="M4" s="16"/>
      <c r="N4" s="16"/>
      <c r="O4" s="17" t="s">
        <v>18</v>
      </c>
      <c r="Q4" s="13"/>
      <c r="R4" s="46"/>
      <c r="S4" s="46"/>
      <c r="T4" s="46"/>
      <c r="U4" s="46"/>
      <c r="V4" s="46"/>
      <c r="W4" s="98"/>
      <c r="Y4" s="4"/>
    </row>
    <row r="5" spans="1:25" s="5" customFormat="1" x14ac:dyDescent="0.3">
      <c r="A5" s="22"/>
      <c r="B5" s="23" t="s">
        <v>8</v>
      </c>
      <c r="C5" s="23"/>
      <c r="D5" s="23"/>
      <c r="E5" s="24"/>
      <c r="F5" s="22" t="s">
        <v>13</v>
      </c>
      <c r="G5" s="153" t="s">
        <v>164</v>
      </c>
      <c r="H5" s="153" t="s">
        <v>165</v>
      </c>
      <c r="I5" s="36" t="s">
        <v>22</v>
      </c>
      <c r="J5" s="18" t="s">
        <v>23</v>
      </c>
      <c r="K5" s="51" t="s">
        <v>97</v>
      </c>
      <c r="L5" s="50" t="s">
        <v>98</v>
      </c>
      <c r="M5" s="50" t="s">
        <v>99</v>
      </c>
      <c r="N5" s="52" t="s">
        <v>100</v>
      </c>
      <c r="O5" s="18" t="s">
        <v>19</v>
      </c>
      <c r="P5" s="5" t="s">
        <v>14</v>
      </c>
      <c r="Q5" s="13"/>
      <c r="R5" s="46">
        <v>4</v>
      </c>
      <c r="S5" s="46">
        <v>16</v>
      </c>
      <c r="T5" s="46">
        <v>4</v>
      </c>
      <c r="U5" s="46">
        <v>2</v>
      </c>
      <c r="V5" s="46"/>
      <c r="W5" s="98"/>
      <c r="Y5" s="4"/>
    </row>
    <row r="6" spans="1:25" s="5" customFormat="1" x14ac:dyDescent="0.3">
      <c r="A6" s="29" t="s">
        <v>7</v>
      </c>
      <c r="B6" s="30" t="s">
        <v>9</v>
      </c>
      <c r="C6" s="30" t="s">
        <v>10</v>
      </c>
      <c r="D6" s="30" t="s">
        <v>11</v>
      </c>
      <c r="E6" s="31" t="s">
        <v>12</v>
      </c>
      <c r="F6" s="35" t="s">
        <v>6</v>
      </c>
      <c r="G6" s="153" t="s">
        <v>163</v>
      </c>
      <c r="H6" s="153" t="s">
        <v>163</v>
      </c>
      <c r="I6" s="37" t="s">
        <v>22</v>
      </c>
      <c r="J6" s="25" t="s">
        <v>233</v>
      </c>
      <c r="K6" s="26" t="s">
        <v>1</v>
      </c>
      <c r="L6" s="27" t="s">
        <v>2</v>
      </c>
      <c r="M6" s="27">
        <v>700</v>
      </c>
      <c r="N6" s="28">
        <v>800</v>
      </c>
      <c r="O6" s="28" t="s">
        <v>15</v>
      </c>
      <c r="P6" s="4" t="s">
        <v>219</v>
      </c>
      <c r="Q6" s="4" t="s">
        <v>3</v>
      </c>
      <c r="R6" s="76" t="s">
        <v>33</v>
      </c>
      <c r="S6" s="76" t="s">
        <v>34</v>
      </c>
      <c r="T6" s="76" t="s">
        <v>218</v>
      </c>
      <c r="U6" s="76" t="s">
        <v>19</v>
      </c>
      <c r="V6" s="76" t="s">
        <v>66</v>
      </c>
      <c r="W6" s="97" t="s">
        <v>86</v>
      </c>
      <c r="X6" s="5" t="s">
        <v>138</v>
      </c>
      <c r="Y6" s="4" t="s">
        <v>255</v>
      </c>
    </row>
    <row r="7" spans="1:25" x14ac:dyDescent="0.3">
      <c r="A7" s="6" t="s">
        <v>4</v>
      </c>
      <c r="B7" s="6"/>
      <c r="C7" s="6"/>
      <c r="D7" s="6"/>
      <c r="E7" s="6"/>
      <c r="F7" s="6" t="s">
        <v>4</v>
      </c>
      <c r="G7" s="6" t="s">
        <v>4</v>
      </c>
      <c r="H7" s="6"/>
      <c r="I7" s="6"/>
      <c r="J7" s="9" t="s">
        <v>1</v>
      </c>
      <c r="K7" s="9" t="s">
        <v>4</v>
      </c>
      <c r="O7" s="9" t="s">
        <v>137</v>
      </c>
      <c r="P7" s="6" t="s">
        <v>212</v>
      </c>
      <c r="Q7" s="32" t="str">
        <f t="shared" ref="Q7" si="0">$J$6&amp;"("&amp;$J7&amp;")"&amp;" "&amp;VLOOKUP($P7,RPTCodes,2,FALSE) &amp;"; For APX ("&amp;VLOOKUP($S7,BAND_NAMES,2)&amp;") using "&amp;VLOOKUP($O7,ANTcodes,3,FALSE)</f>
        <v>VRX1000 (VHF) Inband; For APX (VHF) using Unknown or User-Defined Antenna</v>
      </c>
      <c r="R7" s="59">
        <f t="shared" ref="R7" si="1">VLOOKUP(J7,Freq_Bands,2)</f>
        <v>1</v>
      </c>
      <c r="S7" s="44">
        <f t="shared" ref="S7" si="2">IF(K7="X",1,0)+IF(L7="X",2,0)+IF(M7="X",4,0)+IF(N7="X",8,0)</f>
        <v>1</v>
      </c>
      <c r="T7" s="44">
        <f t="shared" ref="T7" si="3">VLOOKUP(P7,RPTCodes,4,FALSE)</f>
        <v>2</v>
      </c>
      <c r="U7" s="44">
        <f t="shared" ref="U7" si="4">VLOOKUP(O7,ANTcodes,2,FALSE)</f>
        <v>0</v>
      </c>
      <c r="V7" s="44">
        <f t="shared" ref="V7" si="5">$U7*MULT_ANT+$T7*MULT_RPT+$S7*MULT_MRF+$R7*MULT_VRF</f>
        <v>296</v>
      </c>
      <c r="W7" s="44">
        <f t="shared" ref="W7" si="6">IF($A7="X",1,0)+IF($B7="X",2,0)+IF($C7="X",3,0)+IF($D7="X",4,0)+IF($E7="X",5,0)+IF($F7="X",6,0)+IF($H7="X",10,0)+IF($G7="X",6,0)</f>
        <v>13</v>
      </c>
      <c r="X7" s="6">
        <f t="shared" ref="X7" si="7">COUNTA(K7:L7)+IF(RIGHT(M7&amp;N7,1)="X",1,0)</f>
        <v>1</v>
      </c>
      <c r="Y7" s="1" t="s">
        <v>261</v>
      </c>
    </row>
    <row r="8" spans="1:25" x14ac:dyDescent="0.3">
      <c r="A8" s="6"/>
      <c r="B8" s="6"/>
      <c r="C8" s="6" t="s">
        <v>4</v>
      </c>
      <c r="D8" s="6"/>
      <c r="E8" s="6"/>
      <c r="F8" s="6"/>
      <c r="G8" s="6"/>
      <c r="H8" s="6"/>
      <c r="I8" s="6"/>
      <c r="J8" s="9" t="s">
        <v>1</v>
      </c>
      <c r="K8" s="9" t="s">
        <v>4</v>
      </c>
      <c r="M8" s="11" t="s">
        <v>4</v>
      </c>
      <c r="O8" s="9" t="s">
        <v>137</v>
      </c>
      <c r="P8" s="6" t="s">
        <v>204</v>
      </c>
      <c r="Q8" s="32" t="str">
        <f t="shared" ref="Q8:Q71" si="8">$J$6&amp;"("&amp;$J8&amp;")"&amp;" "&amp;VLOOKUP($P8,RPTCodes,2,FALSE) &amp;"; For APX ("&amp;VLOOKUP($S8,BAND_NAMES,2)&amp;") using "&amp;VLOOKUP($O8,ANTcodes,3,FALSE)</f>
        <v>VRX1000 (VHF) Crossband/No Inband; For APX (VHF+700) using Unknown or User-Defined Antenna</v>
      </c>
      <c r="R8" s="59">
        <f t="shared" ref="R8:R71" si="9">VLOOKUP(J8,Freq_Bands,2)</f>
        <v>1</v>
      </c>
      <c r="S8" s="44">
        <f t="shared" ref="S8:S71" si="10">IF(K8="X",1,0)+IF(L8="X",2,0)+IF(M8="X",4,0)+IF(N8="X",8,0)</f>
        <v>5</v>
      </c>
      <c r="T8" s="44">
        <f t="shared" ref="T8:T71" si="11">VLOOKUP(P8,RPTCodes,4,FALSE)</f>
        <v>3</v>
      </c>
      <c r="U8" s="44">
        <f t="shared" ref="U8:U71" si="12">VLOOKUP(O8,ANTcodes,2,FALSE)</f>
        <v>0</v>
      </c>
      <c r="V8" s="44">
        <f t="shared" ref="V8:V71" si="13">$U8*MULT_ANT+$T8*MULT_RPT+$S8*MULT_MRF+$R8*MULT_VRF</f>
        <v>367</v>
      </c>
      <c r="W8" s="44">
        <f t="shared" ref="W8:W71" si="14">IF($A8="X",1,0)+IF($B8="X",2,0)+IF($C8="X",3,0)+IF($D8="X",4,0)+IF($E8="X",5,0)+IF($F8="X",6,0)+IF($H8="X",10,0)+IF($G8="X",6,0)</f>
        <v>3</v>
      </c>
      <c r="X8" s="6">
        <f t="shared" ref="X8:X71" si="15">COUNTA(K8:L8)+IF(RIGHT(M8&amp;N8,1)="X",1,0)</f>
        <v>2</v>
      </c>
      <c r="Y8" s="1" t="s">
        <v>261</v>
      </c>
    </row>
    <row r="9" spans="1:25" s="74" customFormat="1" x14ac:dyDescent="0.3">
      <c r="A9" s="83"/>
      <c r="B9" s="83"/>
      <c r="C9" s="83" t="s">
        <v>4</v>
      </c>
      <c r="D9" s="83"/>
      <c r="E9" s="83"/>
      <c r="F9" s="83"/>
      <c r="G9" s="83"/>
      <c r="H9" s="83"/>
      <c r="I9" s="83"/>
      <c r="J9" s="212" t="s">
        <v>1</v>
      </c>
      <c r="K9" s="212" t="s">
        <v>4</v>
      </c>
      <c r="L9" s="212"/>
      <c r="M9" s="213" t="s">
        <v>4</v>
      </c>
      <c r="N9" s="212"/>
      <c r="O9" s="212" t="s">
        <v>229</v>
      </c>
      <c r="P9" s="83" t="s">
        <v>204</v>
      </c>
      <c r="Q9" s="214" t="str">
        <f t="shared" si="8"/>
        <v>VRX1000 (VHF) Crossband/No Inband; For APX (VHF+700) using One All-Band Antenna</v>
      </c>
      <c r="R9" s="215">
        <f t="shared" si="9"/>
        <v>1</v>
      </c>
      <c r="S9" s="216">
        <f t="shared" si="10"/>
        <v>5</v>
      </c>
      <c r="T9" s="216">
        <f t="shared" si="11"/>
        <v>3</v>
      </c>
      <c r="U9" s="216">
        <f t="shared" si="12"/>
        <v>2</v>
      </c>
      <c r="V9" s="216">
        <f t="shared" si="13"/>
        <v>369</v>
      </c>
      <c r="W9" s="216">
        <f t="shared" si="14"/>
        <v>3</v>
      </c>
      <c r="X9" s="83">
        <f t="shared" si="15"/>
        <v>2</v>
      </c>
      <c r="Y9" s="74" t="s">
        <v>259</v>
      </c>
    </row>
    <row r="10" spans="1:25" x14ac:dyDescent="0.3">
      <c r="A10" s="6"/>
      <c r="B10" s="6" t="s">
        <v>4</v>
      </c>
      <c r="C10" s="6"/>
      <c r="D10" s="6"/>
      <c r="E10" s="6"/>
      <c r="F10" s="6"/>
      <c r="G10" s="6"/>
      <c r="H10" s="6"/>
      <c r="I10" s="6"/>
      <c r="J10" s="9" t="s">
        <v>1</v>
      </c>
      <c r="L10" s="9" t="s">
        <v>4</v>
      </c>
      <c r="O10" s="9" t="s">
        <v>137</v>
      </c>
      <c r="P10" s="33" t="s">
        <v>213</v>
      </c>
      <c r="Q10" s="32" t="str">
        <f t="shared" si="8"/>
        <v>VRX1000 (VHF) Crossband; For APX (UHF) using Unknown or User-Defined Antenna</v>
      </c>
      <c r="R10" s="59">
        <f t="shared" si="9"/>
        <v>1</v>
      </c>
      <c r="S10" s="44">
        <f t="shared" si="10"/>
        <v>2</v>
      </c>
      <c r="T10" s="44">
        <f t="shared" si="11"/>
        <v>4</v>
      </c>
      <c r="U10" s="44">
        <f t="shared" si="12"/>
        <v>0</v>
      </c>
      <c r="V10" s="44">
        <f t="shared" si="13"/>
        <v>319</v>
      </c>
      <c r="W10" s="44">
        <f t="shared" si="14"/>
        <v>2</v>
      </c>
      <c r="X10" s="6">
        <f t="shared" si="15"/>
        <v>1</v>
      </c>
      <c r="Y10" s="1" t="s">
        <v>261</v>
      </c>
    </row>
    <row r="11" spans="1:25" x14ac:dyDescent="0.3">
      <c r="A11" s="6"/>
      <c r="B11" s="6" t="s">
        <v>4</v>
      </c>
      <c r="C11" s="6"/>
      <c r="D11" s="6"/>
      <c r="E11" s="6"/>
      <c r="F11" s="6"/>
      <c r="G11" s="6"/>
      <c r="H11" s="6"/>
      <c r="I11" s="6"/>
      <c r="J11" s="9" t="s">
        <v>1</v>
      </c>
      <c r="L11" s="9" t="s">
        <v>4</v>
      </c>
      <c r="O11" s="9" t="s">
        <v>24</v>
      </c>
      <c r="P11" s="33" t="s">
        <v>213</v>
      </c>
      <c r="Q11" s="32" t="str">
        <f t="shared" si="8"/>
        <v>VRX1000 (VHF) Crossband; For APX (UHF) using Single-Band Antenna(s)</v>
      </c>
      <c r="R11" s="59">
        <f t="shared" si="9"/>
        <v>1</v>
      </c>
      <c r="S11" s="44">
        <f t="shared" si="10"/>
        <v>2</v>
      </c>
      <c r="T11" s="44">
        <f t="shared" si="11"/>
        <v>4</v>
      </c>
      <c r="U11" s="44">
        <f t="shared" si="12"/>
        <v>1</v>
      </c>
      <c r="V11" s="44">
        <f t="shared" si="13"/>
        <v>320</v>
      </c>
      <c r="W11" s="44">
        <f t="shared" si="14"/>
        <v>2</v>
      </c>
      <c r="X11" s="6">
        <f t="shared" si="15"/>
        <v>1</v>
      </c>
      <c r="Y11" s="1" t="s">
        <v>261</v>
      </c>
    </row>
    <row r="12" spans="1:25" x14ac:dyDescent="0.3">
      <c r="A12" s="6"/>
      <c r="B12" s="6" t="s">
        <v>4</v>
      </c>
      <c r="C12" s="6"/>
      <c r="D12" s="6"/>
      <c r="E12" s="6"/>
      <c r="F12" s="6"/>
      <c r="G12" s="6"/>
      <c r="H12" s="6"/>
      <c r="I12" s="6"/>
      <c r="J12" s="9" t="s">
        <v>1</v>
      </c>
      <c r="L12" s="9" t="s">
        <v>4</v>
      </c>
      <c r="O12" s="9" t="s">
        <v>229</v>
      </c>
      <c r="P12" s="33" t="s">
        <v>213</v>
      </c>
      <c r="Q12" s="32" t="str">
        <f t="shared" si="8"/>
        <v>VRX1000 (VHF) Crossband; For APX (UHF) using One All-Band Antenna</v>
      </c>
      <c r="R12" s="59">
        <f t="shared" si="9"/>
        <v>1</v>
      </c>
      <c r="S12" s="44">
        <f t="shared" si="10"/>
        <v>2</v>
      </c>
      <c r="T12" s="44">
        <f t="shared" si="11"/>
        <v>4</v>
      </c>
      <c r="U12" s="44">
        <f t="shared" si="12"/>
        <v>2</v>
      </c>
      <c r="V12" s="44">
        <f t="shared" si="13"/>
        <v>321</v>
      </c>
      <c r="W12" s="44">
        <f t="shared" si="14"/>
        <v>2</v>
      </c>
      <c r="X12" s="6">
        <f t="shared" si="15"/>
        <v>1</v>
      </c>
      <c r="Y12" s="1" t="s">
        <v>261</v>
      </c>
    </row>
    <row r="13" spans="1:25" x14ac:dyDescent="0.3">
      <c r="A13" s="6" t="s">
        <v>4</v>
      </c>
      <c r="B13" s="6"/>
      <c r="C13" s="6"/>
      <c r="D13" s="6"/>
      <c r="E13" s="6"/>
      <c r="F13" s="6" t="s">
        <v>4</v>
      </c>
      <c r="G13" s="6" t="s">
        <v>4</v>
      </c>
      <c r="H13" s="6"/>
      <c r="I13" s="6"/>
      <c r="J13" s="9" t="s">
        <v>1</v>
      </c>
      <c r="K13" s="9" t="s">
        <v>4</v>
      </c>
      <c r="L13" s="9" t="s">
        <v>4</v>
      </c>
      <c r="O13" s="9" t="s">
        <v>137</v>
      </c>
      <c r="P13" s="6" t="s">
        <v>203</v>
      </c>
      <c r="Q13" s="32" t="str">
        <f t="shared" si="8"/>
        <v>VRX1000 (VHF) Inband/No Crossband; For APX (VHF+UHF) using Unknown or User-Defined Antenna</v>
      </c>
      <c r="R13" s="59">
        <f t="shared" si="9"/>
        <v>1</v>
      </c>
      <c r="S13" s="44">
        <f t="shared" si="10"/>
        <v>3</v>
      </c>
      <c r="T13" s="44">
        <f t="shared" si="11"/>
        <v>1</v>
      </c>
      <c r="U13" s="44">
        <f t="shared" si="12"/>
        <v>0</v>
      </c>
      <c r="V13" s="44">
        <f t="shared" si="13"/>
        <v>327</v>
      </c>
      <c r="W13" s="44">
        <f t="shared" si="14"/>
        <v>13</v>
      </c>
      <c r="X13" s="6">
        <f t="shared" si="15"/>
        <v>2</v>
      </c>
      <c r="Y13" s="1" t="s">
        <v>261</v>
      </c>
    </row>
    <row r="14" spans="1:25" x14ac:dyDescent="0.3">
      <c r="A14" s="6"/>
      <c r="B14" s="6" t="s">
        <v>4</v>
      </c>
      <c r="C14" s="6"/>
      <c r="D14" s="6"/>
      <c r="E14" s="6"/>
      <c r="F14" s="6" t="s">
        <v>4</v>
      </c>
      <c r="G14" s="6" t="s">
        <v>4</v>
      </c>
      <c r="H14" s="6"/>
      <c r="I14" s="6"/>
      <c r="J14" s="9" t="s">
        <v>1</v>
      </c>
      <c r="K14" s="9" t="s">
        <v>4</v>
      </c>
      <c r="L14" s="9" t="s">
        <v>4</v>
      </c>
      <c r="O14" s="9" t="s">
        <v>24</v>
      </c>
      <c r="P14" s="6" t="s">
        <v>203</v>
      </c>
      <c r="Q14" s="32" t="str">
        <f t="shared" si="8"/>
        <v>VRX1000 (VHF) Inband/No Crossband; For APX (VHF+UHF) using Single-Band Antenna(s)</v>
      </c>
      <c r="R14" s="59">
        <f t="shared" si="9"/>
        <v>1</v>
      </c>
      <c r="S14" s="44">
        <f t="shared" si="10"/>
        <v>3</v>
      </c>
      <c r="T14" s="44">
        <f t="shared" si="11"/>
        <v>1</v>
      </c>
      <c r="U14" s="44">
        <f t="shared" si="12"/>
        <v>1</v>
      </c>
      <c r="V14" s="44">
        <f t="shared" si="13"/>
        <v>328</v>
      </c>
      <c r="W14" s="44">
        <f t="shared" si="14"/>
        <v>14</v>
      </c>
      <c r="X14" s="6">
        <f t="shared" si="15"/>
        <v>2</v>
      </c>
      <c r="Y14" s="74" t="s">
        <v>336</v>
      </c>
    </row>
    <row r="15" spans="1:25" x14ac:dyDescent="0.3">
      <c r="A15" s="6"/>
      <c r="B15" s="6"/>
      <c r="C15" s="6" t="s">
        <v>4</v>
      </c>
      <c r="D15" s="6"/>
      <c r="E15" s="6"/>
      <c r="F15" s="6"/>
      <c r="G15" s="6"/>
      <c r="H15" s="6"/>
      <c r="I15" s="6"/>
      <c r="J15" s="9" t="s">
        <v>1</v>
      </c>
      <c r="K15" s="9" t="s">
        <v>4</v>
      </c>
      <c r="N15" s="11" t="s">
        <v>4</v>
      </c>
      <c r="O15" s="9" t="s">
        <v>137</v>
      </c>
      <c r="P15" s="6" t="s">
        <v>204</v>
      </c>
      <c r="Q15" s="32" t="str">
        <f t="shared" si="8"/>
        <v>VRX1000 (VHF) Crossband/No Inband; For APX (VHF+800) using Unknown or User-Defined Antenna</v>
      </c>
      <c r="R15" s="59">
        <f t="shared" si="9"/>
        <v>1</v>
      </c>
      <c r="S15" s="44">
        <f t="shared" si="10"/>
        <v>9</v>
      </c>
      <c r="T15" s="44">
        <f t="shared" si="11"/>
        <v>3</v>
      </c>
      <c r="U15" s="44">
        <f t="shared" si="12"/>
        <v>0</v>
      </c>
      <c r="V15" s="44">
        <f t="shared" si="13"/>
        <v>435</v>
      </c>
      <c r="W15" s="44">
        <f t="shared" si="14"/>
        <v>3</v>
      </c>
      <c r="X15" s="6">
        <f t="shared" si="15"/>
        <v>2</v>
      </c>
      <c r="Y15" s="1" t="s">
        <v>261</v>
      </c>
    </row>
    <row r="16" spans="1:25" x14ac:dyDescent="0.3">
      <c r="A16" s="6"/>
      <c r="B16" s="6"/>
      <c r="C16" s="6" t="s">
        <v>4</v>
      </c>
      <c r="D16" s="6"/>
      <c r="E16" s="6"/>
      <c r="F16" s="6"/>
      <c r="G16" s="6"/>
      <c r="H16" s="6"/>
      <c r="I16" s="6"/>
      <c r="J16" s="9" t="s">
        <v>1</v>
      </c>
      <c r="K16" s="9" t="s">
        <v>4</v>
      </c>
      <c r="L16" s="9" t="s">
        <v>4</v>
      </c>
      <c r="O16" s="9" t="s">
        <v>137</v>
      </c>
      <c r="P16" s="6" t="s">
        <v>204</v>
      </c>
      <c r="Q16" s="32" t="str">
        <f t="shared" si="8"/>
        <v>VRX1000 (VHF) Crossband/No Inband; For APX (VHF+UHF) using Unknown or User-Defined Antenna</v>
      </c>
      <c r="R16" s="59">
        <f t="shared" si="9"/>
        <v>1</v>
      </c>
      <c r="S16" s="44">
        <f t="shared" si="10"/>
        <v>3</v>
      </c>
      <c r="T16" s="44">
        <f t="shared" si="11"/>
        <v>3</v>
      </c>
      <c r="U16" s="44">
        <f t="shared" si="12"/>
        <v>0</v>
      </c>
      <c r="V16" s="44">
        <f t="shared" si="13"/>
        <v>333</v>
      </c>
      <c r="W16" s="44">
        <f t="shared" si="14"/>
        <v>3</v>
      </c>
      <c r="X16" s="6">
        <f t="shared" si="15"/>
        <v>2</v>
      </c>
      <c r="Y16" s="1" t="s">
        <v>261</v>
      </c>
    </row>
    <row r="17" spans="1:25" s="74" customFormat="1" x14ac:dyDescent="0.3">
      <c r="A17" s="83"/>
      <c r="B17" s="83"/>
      <c r="C17" s="83" t="s">
        <v>4</v>
      </c>
      <c r="D17" s="83"/>
      <c r="E17" s="83"/>
      <c r="F17" s="83"/>
      <c r="G17" s="83"/>
      <c r="H17" s="83"/>
      <c r="I17" s="83"/>
      <c r="J17" s="212" t="s">
        <v>1</v>
      </c>
      <c r="K17" s="212" t="s">
        <v>4</v>
      </c>
      <c r="L17" s="212"/>
      <c r="M17" s="212"/>
      <c r="N17" s="213" t="s">
        <v>4</v>
      </c>
      <c r="O17" s="212" t="s">
        <v>229</v>
      </c>
      <c r="P17" s="83" t="s">
        <v>204</v>
      </c>
      <c r="Q17" s="214" t="str">
        <f t="shared" si="8"/>
        <v>VRX1000 (VHF) Crossband/No Inband; For APX (VHF+800) using One All-Band Antenna</v>
      </c>
      <c r="R17" s="215">
        <f t="shared" si="9"/>
        <v>1</v>
      </c>
      <c r="S17" s="216">
        <f t="shared" si="10"/>
        <v>9</v>
      </c>
      <c r="T17" s="216">
        <f t="shared" si="11"/>
        <v>3</v>
      </c>
      <c r="U17" s="216">
        <f t="shared" si="12"/>
        <v>2</v>
      </c>
      <c r="V17" s="216">
        <f t="shared" si="13"/>
        <v>437</v>
      </c>
      <c r="W17" s="216">
        <f t="shared" si="14"/>
        <v>3</v>
      </c>
      <c r="X17" s="83">
        <f t="shared" si="15"/>
        <v>2</v>
      </c>
      <c r="Y17" s="74" t="s">
        <v>259</v>
      </c>
    </row>
    <row r="18" spans="1:25" x14ac:dyDescent="0.3">
      <c r="A18" s="6"/>
      <c r="B18" s="6"/>
      <c r="C18" s="6" t="s">
        <v>4</v>
      </c>
      <c r="D18" s="6"/>
      <c r="E18" s="6"/>
      <c r="F18" s="6"/>
      <c r="G18" s="6"/>
      <c r="H18" s="6"/>
      <c r="I18" s="6"/>
      <c r="J18" s="9" t="s">
        <v>1</v>
      </c>
      <c r="K18" s="9" t="s">
        <v>4</v>
      </c>
      <c r="L18" s="9" t="s">
        <v>4</v>
      </c>
      <c r="O18" s="9" t="s">
        <v>229</v>
      </c>
      <c r="P18" s="6" t="s">
        <v>204</v>
      </c>
      <c r="Q18" s="32" t="str">
        <f t="shared" si="8"/>
        <v>VRX1000 (VHF) Crossband/No Inband; For APX (VHF+UHF) using One All-Band Antenna</v>
      </c>
      <c r="R18" s="59">
        <f t="shared" si="9"/>
        <v>1</v>
      </c>
      <c r="S18" s="44">
        <f t="shared" si="10"/>
        <v>3</v>
      </c>
      <c r="T18" s="44">
        <f t="shared" si="11"/>
        <v>3</v>
      </c>
      <c r="U18" s="44">
        <f t="shared" si="12"/>
        <v>2</v>
      </c>
      <c r="V18" s="44">
        <f t="shared" si="13"/>
        <v>335</v>
      </c>
      <c r="W18" s="44">
        <f t="shared" si="14"/>
        <v>3</v>
      </c>
      <c r="X18" s="6">
        <f t="shared" si="15"/>
        <v>2</v>
      </c>
      <c r="Y18" s="1" t="s">
        <v>280</v>
      </c>
    </row>
    <row r="19" spans="1:25" x14ac:dyDescent="0.3">
      <c r="A19" s="6"/>
      <c r="B19" s="6"/>
      <c r="C19" s="6"/>
      <c r="D19" s="6" t="s">
        <v>4</v>
      </c>
      <c r="E19" s="6"/>
      <c r="F19" s="6" t="s">
        <v>4</v>
      </c>
      <c r="G19" s="6" t="s">
        <v>4</v>
      </c>
      <c r="H19" s="6"/>
      <c r="I19" s="6"/>
      <c r="J19" s="9" t="s">
        <v>1</v>
      </c>
      <c r="K19" s="9" t="s">
        <v>4</v>
      </c>
      <c r="L19" s="9" t="s">
        <v>4</v>
      </c>
      <c r="O19" s="9" t="s">
        <v>137</v>
      </c>
      <c r="P19" s="6" t="s">
        <v>205</v>
      </c>
      <c r="Q19" s="32" t="str">
        <f t="shared" si="8"/>
        <v>VRX1000 (VHF) Inband &amp; Crossband; For APX (VHF+UHF) using Unknown or User-Defined Antenna</v>
      </c>
      <c r="R19" s="59">
        <f t="shared" si="9"/>
        <v>1</v>
      </c>
      <c r="S19" s="44">
        <f t="shared" si="10"/>
        <v>3</v>
      </c>
      <c r="T19" s="44">
        <f t="shared" si="11"/>
        <v>5</v>
      </c>
      <c r="U19" s="44">
        <f t="shared" si="12"/>
        <v>0</v>
      </c>
      <c r="V19" s="44">
        <f t="shared" si="13"/>
        <v>339</v>
      </c>
      <c r="W19" s="44">
        <f t="shared" si="14"/>
        <v>16</v>
      </c>
      <c r="X19" s="6">
        <f t="shared" si="15"/>
        <v>2</v>
      </c>
      <c r="Y19" s="1" t="s">
        <v>261</v>
      </c>
    </row>
    <row r="20" spans="1:25" x14ac:dyDescent="0.3">
      <c r="A20" s="6"/>
      <c r="B20" s="6"/>
      <c r="C20" s="6" t="s">
        <v>4</v>
      </c>
      <c r="D20" s="6"/>
      <c r="E20" s="6"/>
      <c r="F20" s="6"/>
      <c r="G20" s="6"/>
      <c r="H20" s="6"/>
      <c r="I20" s="6"/>
      <c r="J20" s="9" t="s">
        <v>1</v>
      </c>
      <c r="K20" s="9" t="s">
        <v>4</v>
      </c>
      <c r="M20" s="11" t="s">
        <v>4</v>
      </c>
      <c r="N20" s="11" t="s">
        <v>4</v>
      </c>
      <c r="O20" s="9" t="s">
        <v>137</v>
      </c>
      <c r="P20" s="6" t="s">
        <v>204</v>
      </c>
      <c r="Q20" s="32" t="str">
        <f t="shared" si="8"/>
        <v>VRX1000 (VHF) Crossband/No Inband; For APX (VHF+700+800) using Unknown or User-Defined Antenna</v>
      </c>
      <c r="R20" s="59">
        <f t="shared" si="9"/>
        <v>1</v>
      </c>
      <c r="S20" s="44">
        <f t="shared" si="10"/>
        <v>13</v>
      </c>
      <c r="T20" s="44">
        <f t="shared" si="11"/>
        <v>3</v>
      </c>
      <c r="U20" s="44">
        <f t="shared" si="12"/>
        <v>0</v>
      </c>
      <c r="V20" s="44">
        <f t="shared" si="13"/>
        <v>503</v>
      </c>
      <c r="W20" s="44">
        <f t="shared" si="14"/>
        <v>3</v>
      </c>
      <c r="X20" s="6">
        <f t="shared" si="15"/>
        <v>2</v>
      </c>
      <c r="Y20" s="1" t="s">
        <v>261</v>
      </c>
    </row>
    <row r="21" spans="1:25" x14ac:dyDescent="0.3">
      <c r="A21" s="6"/>
      <c r="B21" s="6"/>
      <c r="C21" s="6"/>
      <c r="D21" s="6" t="s">
        <v>4</v>
      </c>
      <c r="E21" s="6"/>
      <c r="F21" s="6" t="s">
        <v>4</v>
      </c>
      <c r="G21" s="6" t="s">
        <v>4</v>
      </c>
      <c r="H21" s="6"/>
      <c r="I21" s="6"/>
      <c r="J21" s="9" t="s">
        <v>1</v>
      </c>
      <c r="K21" s="9" t="s">
        <v>4</v>
      </c>
      <c r="L21" s="9" t="s">
        <v>4</v>
      </c>
      <c r="O21" s="9" t="s">
        <v>229</v>
      </c>
      <c r="P21" s="6" t="s">
        <v>205</v>
      </c>
      <c r="Q21" s="32" t="str">
        <f t="shared" si="8"/>
        <v>VRX1000 (VHF) Inband &amp; Crossband; For APX (VHF+UHF) using One All-Band Antenna</v>
      </c>
      <c r="R21" s="59">
        <f t="shared" si="9"/>
        <v>1</v>
      </c>
      <c r="S21" s="44">
        <f t="shared" si="10"/>
        <v>3</v>
      </c>
      <c r="T21" s="44">
        <f t="shared" si="11"/>
        <v>5</v>
      </c>
      <c r="U21" s="44">
        <f t="shared" si="12"/>
        <v>2</v>
      </c>
      <c r="V21" s="44">
        <f t="shared" si="13"/>
        <v>341</v>
      </c>
      <c r="W21" s="44">
        <f t="shared" si="14"/>
        <v>16</v>
      </c>
      <c r="X21" s="6">
        <f t="shared" si="15"/>
        <v>2</v>
      </c>
      <c r="Y21" s="38" t="s">
        <v>289</v>
      </c>
    </row>
    <row r="22" spans="1:25" x14ac:dyDescent="0.3">
      <c r="A22" s="6"/>
      <c r="B22" s="6" t="s">
        <v>4</v>
      </c>
      <c r="C22" s="6"/>
      <c r="D22" s="6"/>
      <c r="E22" s="6"/>
      <c r="F22" s="6"/>
      <c r="G22" s="6"/>
      <c r="H22" s="6"/>
      <c r="I22" s="6"/>
      <c r="J22" s="9" t="s">
        <v>1</v>
      </c>
      <c r="M22" s="11" t="s">
        <v>4</v>
      </c>
      <c r="O22" s="9" t="s">
        <v>137</v>
      </c>
      <c r="P22" s="33" t="s">
        <v>213</v>
      </c>
      <c r="Q22" s="32" t="str">
        <f t="shared" si="8"/>
        <v>VRX1000 (VHF) Crossband; For APX (700) using Unknown or User-Defined Antenna</v>
      </c>
      <c r="R22" s="59">
        <f t="shared" si="9"/>
        <v>1</v>
      </c>
      <c r="S22" s="44">
        <f t="shared" si="10"/>
        <v>4</v>
      </c>
      <c r="T22" s="44">
        <f t="shared" si="11"/>
        <v>4</v>
      </c>
      <c r="U22" s="44">
        <f t="shared" si="12"/>
        <v>0</v>
      </c>
      <c r="V22" s="44">
        <f t="shared" si="13"/>
        <v>353</v>
      </c>
      <c r="W22" s="44">
        <f t="shared" si="14"/>
        <v>2</v>
      </c>
      <c r="X22" s="6">
        <f t="shared" si="15"/>
        <v>1</v>
      </c>
      <c r="Y22" s="1" t="s">
        <v>261</v>
      </c>
    </row>
    <row r="23" spans="1:25" x14ac:dyDescent="0.3">
      <c r="A23" s="6"/>
      <c r="B23" s="6" t="s">
        <v>4</v>
      </c>
      <c r="C23" s="6"/>
      <c r="D23" s="6"/>
      <c r="E23" s="6"/>
      <c r="F23" s="6"/>
      <c r="G23" s="6"/>
      <c r="H23" s="6"/>
      <c r="I23" s="6"/>
      <c r="J23" s="9" t="s">
        <v>1</v>
      </c>
      <c r="M23" s="11" t="s">
        <v>4</v>
      </c>
      <c r="O23" s="9" t="s">
        <v>24</v>
      </c>
      <c r="P23" s="33" t="s">
        <v>213</v>
      </c>
      <c r="Q23" s="32" t="str">
        <f t="shared" si="8"/>
        <v>VRX1000 (VHF) Crossband; For APX (700) using Single-Band Antenna(s)</v>
      </c>
      <c r="R23" s="59">
        <f t="shared" si="9"/>
        <v>1</v>
      </c>
      <c r="S23" s="44">
        <f t="shared" si="10"/>
        <v>4</v>
      </c>
      <c r="T23" s="44">
        <f t="shared" si="11"/>
        <v>4</v>
      </c>
      <c r="U23" s="44">
        <f t="shared" si="12"/>
        <v>1</v>
      </c>
      <c r="V23" s="44">
        <f t="shared" si="13"/>
        <v>354</v>
      </c>
      <c r="W23" s="44">
        <f t="shared" si="14"/>
        <v>2</v>
      </c>
      <c r="X23" s="6">
        <f t="shared" si="15"/>
        <v>1</v>
      </c>
      <c r="Y23" s="1" t="s">
        <v>261</v>
      </c>
    </row>
    <row r="24" spans="1:25" x14ac:dyDescent="0.3">
      <c r="A24" s="6"/>
      <c r="B24" s="6" t="s">
        <v>4</v>
      </c>
      <c r="C24" s="6"/>
      <c r="D24" s="6"/>
      <c r="E24" s="6"/>
      <c r="F24" s="6"/>
      <c r="G24" s="6"/>
      <c r="H24" s="6"/>
      <c r="I24" s="6"/>
      <c r="J24" s="9" t="s">
        <v>1</v>
      </c>
      <c r="M24" s="11" t="s">
        <v>4</v>
      </c>
      <c r="O24" s="9" t="s">
        <v>229</v>
      </c>
      <c r="P24" s="33" t="s">
        <v>213</v>
      </c>
      <c r="Q24" s="32" t="str">
        <f t="shared" si="8"/>
        <v>VRX1000 (VHF) Crossband; For APX (700) using One All-Band Antenna</v>
      </c>
      <c r="R24" s="59">
        <f t="shared" si="9"/>
        <v>1</v>
      </c>
      <c r="S24" s="44">
        <f t="shared" si="10"/>
        <v>4</v>
      </c>
      <c r="T24" s="44">
        <f t="shared" si="11"/>
        <v>4</v>
      </c>
      <c r="U24" s="44">
        <f t="shared" si="12"/>
        <v>2</v>
      </c>
      <c r="V24" s="44">
        <f t="shared" si="13"/>
        <v>355</v>
      </c>
      <c r="W24" s="44">
        <f t="shared" si="14"/>
        <v>2</v>
      </c>
      <c r="X24" s="6">
        <f t="shared" si="15"/>
        <v>1</v>
      </c>
      <c r="Y24" s="1" t="s">
        <v>261</v>
      </c>
    </row>
    <row r="25" spans="1:25" x14ac:dyDescent="0.3">
      <c r="A25" s="6" t="s">
        <v>4</v>
      </c>
      <c r="B25" s="6"/>
      <c r="C25" s="6"/>
      <c r="D25" s="6"/>
      <c r="E25" s="6"/>
      <c r="F25" s="6" t="s">
        <v>4</v>
      </c>
      <c r="G25" s="6" t="s">
        <v>4</v>
      </c>
      <c r="H25" s="6"/>
      <c r="I25" s="6"/>
      <c r="J25" s="9" t="s">
        <v>1</v>
      </c>
      <c r="K25" s="9" t="s">
        <v>4</v>
      </c>
      <c r="M25" s="11" t="s">
        <v>4</v>
      </c>
      <c r="O25" s="9" t="s">
        <v>137</v>
      </c>
      <c r="P25" s="6" t="s">
        <v>203</v>
      </c>
      <c r="Q25" s="32" t="str">
        <f t="shared" si="8"/>
        <v>VRX1000 (VHF) Inband/No Crossband; For APX (VHF+700) using Unknown or User-Defined Antenna</v>
      </c>
      <c r="R25" s="59">
        <f t="shared" si="9"/>
        <v>1</v>
      </c>
      <c r="S25" s="44">
        <f t="shared" si="10"/>
        <v>5</v>
      </c>
      <c r="T25" s="44">
        <f t="shared" si="11"/>
        <v>1</v>
      </c>
      <c r="U25" s="44">
        <f t="shared" si="12"/>
        <v>0</v>
      </c>
      <c r="V25" s="44">
        <f t="shared" si="13"/>
        <v>361</v>
      </c>
      <c r="W25" s="44">
        <f t="shared" si="14"/>
        <v>13</v>
      </c>
      <c r="X25" s="6">
        <f t="shared" si="15"/>
        <v>2</v>
      </c>
      <c r="Y25" s="1" t="s">
        <v>261</v>
      </c>
    </row>
    <row r="26" spans="1:25" x14ac:dyDescent="0.3">
      <c r="A26" s="6"/>
      <c r="B26" s="6" t="s">
        <v>4</v>
      </c>
      <c r="C26" s="6"/>
      <c r="D26" s="6"/>
      <c r="E26" s="6"/>
      <c r="F26" s="6" t="s">
        <v>4</v>
      </c>
      <c r="G26" s="6" t="s">
        <v>4</v>
      </c>
      <c r="H26" s="6"/>
      <c r="I26" s="6"/>
      <c r="J26" s="9" t="s">
        <v>1</v>
      </c>
      <c r="K26" s="9" t="s">
        <v>4</v>
      </c>
      <c r="M26" s="11" t="s">
        <v>4</v>
      </c>
      <c r="O26" s="9" t="s">
        <v>24</v>
      </c>
      <c r="P26" s="6" t="s">
        <v>203</v>
      </c>
      <c r="Q26" s="32" t="str">
        <f t="shared" si="8"/>
        <v>VRX1000 (VHF) Inband/No Crossband; For APX (VHF+700) using Single-Band Antenna(s)</v>
      </c>
      <c r="R26" s="59">
        <f t="shared" si="9"/>
        <v>1</v>
      </c>
      <c r="S26" s="44">
        <f t="shared" si="10"/>
        <v>5</v>
      </c>
      <c r="T26" s="44">
        <f t="shared" si="11"/>
        <v>1</v>
      </c>
      <c r="U26" s="44">
        <f t="shared" si="12"/>
        <v>1</v>
      </c>
      <c r="V26" s="44">
        <f t="shared" si="13"/>
        <v>362</v>
      </c>
      <c r="W26" s="44">
        <f t="shared" si="14"/>
        <v>14</v>
      </c>
      <c r="X26" s="6">
        <f t="shared" si="15"/>
        <v>2</v>
      </c>
      <c r="Y26" s="1" t="s">
        <v>337</v>
      </c>
    </row>
    <row r="27" spans="1:25" x14ac:dyDescent="0.3">
      <c r="A27" s="6" t="s">
        <v>4</v>
      </c>
      <c r="B27" s="6"/>
      <c r="C27" s="6"/>
      <c r="D27" s="6"/>
      <c r="E27" s="6"/>
      <c r="F27" s="6" t="s">
        <v>4</v>
      </c>
      <c r="G27" s="6" t="s">
        <v>4</v>
      </c>
      <c r="H27" s="6"/>
      <c r="I27" s="6"/>
      <c r="J27" s="9" t="s">
        <v>1</v>
      </c>
      <c r="K27" s="9" t="s">
        <v>4</v>
      </c>
      <c r="M27" s="11" t="s">
        <v>4</v>
      </c>
      <c r="O27" s="9" t="s">
        <v>229</v>
      </c>
      <c r="P27" s="6" t="s">
        <v>203</v>
      </c>
      <c r="Q27" s="32" t="str">
        <f t="shared" si="8"/>
        <v>VRX1000 (VHF) Inband/No Crossband; For APX (VHF+700) using One All-Band Antenna</v>
      </c>
      <c r="R27" s="59">
        <f t="shared" si="9"/>
        <v>1</v>
      </c>
      <c r="S27" s="44">
        <f t="shared" si="10"/>
        <v>5</v>
      </c>
      <c r="T27" s="44">
        <f t="shared" si="11"/>
        <v>1</v>
      </c>
      <c r="U27" s="44">
        <f t="shared" si="12"/>
        <v>2</v>
      </c>
      <c r="V27" s="44">
        <f t="shared" si="13"/>
        <v>363</v>
      </c>
      <c r="W27" s="44">
        <f t="shared" si="14"/>
        <v>13</v>
      </c>
      <c r="X27" s="6">
        <f t="shared" si="15"/>
        <v>2</v>
      </c>
      <c r="Y27" s="1" t="s">
        <v>321</v>
      </c>
    </row>
    <row r="28" spans="1:25" s="74" customFormat="1" x14ac:dyDescent="0.3">
      <c r="A28" s="83"/>
      <c r="B28" s="83"/>
      <c r="C28" s="83" t="s">
        <v>4</v>
      </c>
      <c r="D28" s="83"/>
      <c r="E28" s="83"/>
      <c r="F28" s="83"/>
      <c r="G28" s="83"/>
      <c r="H28" s="83"/>
      <c r="I28" s="83"/>
      <c r="J28" s="212" t="s">
        <v>1</v>
      </c>
      <c r="K28" s="212" t="s">
        <v>4</v>
      </c>
      <c r="L28" s="212"/>
      <c r="M28" s="213" t="s">
        <v>4</v>
      </c>
      <c r="N28" s="213" t="s">
        <v>4</v>
      </c>
      <c r="O28" s="212" t="s">
        <v>229</v>
      </c>
      <c r="P28" s="83" t="s">
        <v>204</v>
      </c>
      <c r="Q28" s="214" t="str">
        <f t="shared" si="8"/>
        <v>VRX1000 (VHF) Crossband/No Inband; For APX (VHF+700+800) using One All-Band Antenna</v>
      </c>
      <c r="R28" s="215">
        <f t="shared" si="9"/>
        <v>1</v>
      </c>
      <c r="S28" s="216">
        <f t="shared" si="10"/>
        <v>13</v>
      </c>
      <c r="T28" s="216">
        <f t="shared" si="11"/>
        <v>3</v>
      </c>
      <c r="U28" s="216">
        <f t="shared" si="12"/>
        <v>2</v>
      </c>
      <c r="V28" s="216">
        <f t="shared" si="13"/>
        <v>505</v>
      </c>
      <c r="W28" s="216">
        <f t="shared" si="14"/>
        <v>3</v>
      </c>
      <c r="X28" s="83">
        <f t="shared" si="15"/>
        <v>2</v>
      </c>
      <c r="Y28" s="74" t="s">
        <v>259</v>
      </c>
    </row>
    <row r="29" spans="1:25" x14ac:dyDescent="0.3">
      <c r="A29" s="6"/>
      <c r="B29" s="6" t="s">
        <v>4</v>
      </c>
      <c r="C29" s="6"/>
      <c r="D29" s="6"/>
      <c r="E29" s="6"/>
      <c r="F29" s="6"/>
      <c r="G29" s="6"/>
      <c r="H29" s="6" t="s">
        <v>4</v>
      </c>
      <c r="I29" s="6"/>
      <c r="J29" s="9" t="s">
        <v>1</v>
      </c>
      <c r="K29" s="9" t="s">
        <v>4</v>
      </c>
      <c r="M29" s="11" t="s">
        <v>4</v>
      </c>
      <c r="O29" s="9" t="s">
        <v>24</v>
      </c>
      <c r="P29" s="6" t="s">
        <v>204</v>
      </c>
      <c r="Q29" s="32" t="str">
        <f t="shared" si="8"/>
        <v>VRX1000 (VHF) Crossband/No Inband; For APX (VHF+700) using Single-Band Antenna(s)</v>
      </c>
      <c r="R29" s="59">
        <f t="shared" si="9"/>
        <v>1</v>
      </c>
      <c r="S29" s="44">
        <f t="shared" si="10"/>
        <v>5</v>
      </c>
      <c r="T29" s="44">
        <f t="shared" si="11"/>
        <v>3</v>
      </c>
      <c r="U29" s="44">
        <f t="shared" si="12"/>
        <v>1</v>
      </c>
      <c r="V29" s="44">
        <f t="shared" si="13"/>
        <v>368</v>
      </c>
      <c r="W29" s="44">
        <f t="shared" si="14"/>
        <v>12</v>
      </c>
      <c r="X29" s="6">
        <f t="shared" si="15"/>
        <v>2</v>
      </c>
      <c r="Y29" s="1" t="s">
        <v>306</v>
      </c>
    </row>
    <row r="30" spans="1:25" s="74" customFormat="1" x14ac:dyDescent="0.3">
      <c r="A30" s="83"/>
      <c r="B30" s="83"/>
      <c r="C30" s="83"/>
      <c r="D30" s="83" t="s">
        <v>4</v>
      </c>
      <c r="E30" s="83"/>
      <c r="F30" s="83"/>
      <c r="G30" s="83"/>
      <c r="H30" s="83"/>
      <c r="I30" s="83"/>
      <c r="J30" s="212" t="s">
        <v>1</v>
      </c>
      <c r="K30" s="212"/>
      <c r="L30" s="212" t="s">
        <v>4</v>
      </c>
      <c r="M30" s="213" t="s">
        <v>4</v>
      </c>
      <c r="N30" s="212"/>
      <c r="O30" s="212" t="s">
        <v>229</v>
      </c>
      <c r="P30" s="217" t="s">
        <v>213</v>
      </c>
      <c r="Q30" s="214" t="str">
        <f t="shared" si="8"/>
        <v>VRX1000 (VHF) Crossband; For APX (UHF+700) using One All-Band Antenna</v>
      </c>
      <c r="R30" s="215">
        <f t="shared" si="9"/>
        <v>1</v>
      </c>
      <c r="S30" s="216">
        <f t="shared" si="10"/>
        <v>6</v>
      </c>
      <c r="T30" s="216">
        <f t="shared" si="11"/>
        <v>4</v>
      </c>
      <c r="U30" s="216">
        <f t="shared" si="12"/>
        <v>2</v>
      </c>
      <c r="V30" s="216">
        <f t="shared" si="13"/>
        <v>389</v>
      </c>
      <c r="W30" s="216">
        <f t="shared" si="14"/>
        <v>4</v>
      </c>
      <c r="X30" s="83">
        <f t="shared" si="15"/>
        <v>2</v>
      </c>
      <c r="Y30" s="74" t="s">
        <v>262</v>
      </c>
    </row>
    <row r="31" spans="1:25" x14ac:dyDescent="0.3">
      <c r="A31" s="6"/>
      <c r="B31" s="6"/>
      <c r="C31" s="6"/>
      <c r="D31" s="6" t="s">
        <v>4</v>
      </c>
      <c r="E31" s="6"/>
      <c r="F31" s="6" t="s">
        <v>4</v>
      </c>
      <c r="G31" s="6" t="s">
        <v>4</v>
      </c>
      <c r="H31" s="6"/>
      <c r="I31" s="6"/>
      <c r="J31" s="9" t="s">
        <v>1</v>
      </c>
      <c r="K31" s="9" t="s">
        <v>4</v>
      </c>
      <c r="M31" s="11" t="s">
        <v>4</v>
      </c>
      <c r="O31" s="9" t="s">
        <v>137</v>
      </c>
      <c r="P31" s="6" t="s">
        <v>205</v>
      </c>
      <c r="Q31" s="32" t="str">
        <f t="shared" si="8"/>
        <v>VRX1000 (VHF) Inband &amp; Crossband; For APX (VHF+700) using Unknown or User-Defined Antenna</v>
      </c>
      <c r="R31" s="59">
        <f t="shared" si="9"/>
        <v>1</v>
      </c>
      <c r="S31" s="44">
        <f t="shared" si="10"/>
        <v>5</v>
      </c>
      <c r="T31" s="44">
        <f t="shared" si="11"/>
        <v>5</v>
      </c>
      <c r="U31" s="44">
        <f t="shared" si="12"/>
        <v>0</v>
      </c>
      <c r="V31" s="44">
        <f t="shared" si="13"/>
        <v>373</v>
      </c>
      <c r="W31" s="44">
        <f t="shared" si="14"/>
        <v>16</v>
      </c>
      <c r="X31" s="6">
        <f t="shared" si="15"/>
        <v>2</v>
      </c>
      <c r="Y31" s="1" t="s">
        <v>261</v>
      </c>
    </row>
    <row r="32" spans="1:25" x14ac:dyDescent="0.3">
      <c r="A32" s="6"/>
      <c r="B32" s="6" t="s">
        <v>4</v>
      </c>
      <c r="C32" s="6"/>
      <c r="D32" s="6"/>
      <c r="E32" s="6"/>
      <c r="F32" s="6" t="s">
        <v>4</v>
      </c>
      <c r="G32" s="6" t="s">
        <v>4</v>
      </c>
      <c r="H32" s="6"/>
      <c r="I32" s="6"/>
      <c r="J32" s="9" t="s">
        <v>1</v>
      </c>
      <c r="K32" s="9" t="s">
        <v>4</v>
      </c>
      <c r="M32" s="11" t="s">
        <v>4</v>
      </c>
      <c r="O32" s="9" t="s">
        <v>24</v>
      </c>
      <c r="P32" s="6" t="s">
        <v>205</v>
      </c>
      <c r="Q32" s="32" t="str">
        <f t="shared" si="8"/>
        <v>VRX1000 (VHF) Inband &amp; Crossband; For APX (VHF+700) using Single-Band Antenna(s)</v>
      </c>
      <c r="R32" s="59">
        <f t="shared" si="9"/>
        <v>1</v>
      </c>
      <c r="S32" s="44">
        <f t="shared" si="10"/>
        <v>5</v>
      </c>
      <c r="T32" s="44">
        <f t="shared" si="11"/>
        <v>5</v>
      </c>
      <c r="U32" s="44">
        <f t="shared" si="12"/>
        <v>1</v>
      </c>
      <c r="V32" s="44">
        <f t="shared" si="13"/>
        <v>374</v>
      </c>
      <c r="W32" s="44">
        <f t="shared" si="14"/>
        <v>14</v>
      </c>
      <c r="X32" s="6">
        <f t="shared" si="15"/>
        <v>2</v>
      </c>
      <c r="Y32" s="1" t="s">
        <v>346</v>
      </c>
    </row>
    <row r="33" spans="1:25" s="74" customFormat="1" x14ac:dyDescent="0.3">
      <c r="A33" s="83"/>
      <c r="B33" s="83"/>
      <c r="C33" s="83"/>
      <c r="D33" s="83" t="s">
        <v>4</v>
      </c>
      <c r="E33" s="83"/>
      <c r="F33" s="83"/>
      <c r="G33" s="83"/>
      <c r="H33" s="83"/>
      <c r="I33" s="83"/>
      <c r="J33" s="212" t="s">
        <v>1</v>
      </c>
      <c r="K33" s="212"/>
      <c r="L33" s="212" t="s">
        <v>4</v>
      </c>
      <c r="M33" s="212"/>
      <c r="N33" s="213" t="s">
        <v>4</v>
      </c>
      <c r="O33" s="212" t="s">
        <v>229</v>
      </c>
      <c r="P33" s="217" t="s">
        <v>213</v>
      </c>
      <c r="Q33" s="214" t="str">
        <f t="shared" si="8"/>
        <v>VRX1000 (VHF) Crossband; For APX (UHF+800) using One All-Band Antenna</v>
      </c>
      <c r="R33" s="215">
        <f t="shared" si="9"/>
        <v>1</v>
      </c>
      <c r="S33" s="216">
        <f t="shared" si="10"/>
        <v>10</v>
      </c>
      <c r="T33" s="216">
        <f t="shared" si="11"/>
        <v>4</v>
      </c>
      <c r="U33" s="216">
        <f t="shared" si="12"/>
        <v>2</v>
      </c>
      <c r="V33" s="216">
        <f t="shared" si="13"/>
        <v>457</v>
      </c>
      <c r="W33" s="216">
        <f t="shared" si="14"/>
        <v>4</v>
      </c>
      <c r="X33" s="83">
        <f t="shared" si="15"/>
        <v>2</v>
      </c>
      <c r="Y33" s="74" t="s">
        <v>262</v>
      </c>
    </row>
    <row r="34" spans="1:25" x14ac:dyDescent="0.3">
      <c r="A34" s="6"/>
      <c r="B34" s="6"/>
      <c r="C34" s="6"/>
      <c r="D34" s="6" t="s">
        <v>4</v>
      </c>
      <c r="E34" s="6"/>
      <c r="F34" s="6"/>
      <c r="G34" s="6"/>
      <c r="H34" s="6"/>
      <c r="I34" s="6"/>
      <c r="J34" s="9" t="s">
        <v>1</v>
      </c>
      <c r="L34" s="9" t="s">
        <v>4</v>
      </c>
      <c r="M34" s="11" t="s">
        <v>4</v>
      </c>
      <c r="O34" s="9" t="s">
        <v>137</v>
      </c>
      <c r="P34" s="33" t="s">
        <v>213</v>
      </c>
      <c r="Q34" s="32" t="str">
        <f t="shared" si="8"/>
        <v>VRX1000 (VHF) Crossband; For APX (UHF+700) using Unknown or User-Defined Antenna</v>
      </c>
      <c r="R34" s="59">
        <f t="shared" si="9"/>
        <v>1</v>
      </c>
      <c r="S34" s="44">
        <f t="shared" si="10"/>
        <v>6</v>
      </c>
      <c r="T34" s="44">
        <f t="shared" si="11"/>
        <v>4</v>
      </c>
      <c r="U34" s="44">
        <f t="shared" si="12"/>
        <v>0</v>
      </c>
      <c r="V34" s="44">
        <f t="shared" si="13"/>
        <v>387</v>
      </c>
      <c r="W34" s="44">
        <f t="shared" si="14"/>
        <v>4</v>
      </c>
      <c r="X34" s="6">
        <f t="shared" si="15"/>
        <v>2</v>
      </c>
      <c r="Y34" s="1" t="s">
        <v>261</v>
      </c>
    </row>
    <row r="35" spans="1:25" x14ac:dyDescent="0.3">
      <c r="A35" s="6"/>
      <c r="B35" s="6" t="s">
        <v>4</v>
      </c>
      <c r="C35" s="6"/>
      <c r="D35" s="6"/>
      <c r="E35" s="6"/>
      <c r="F35" s="6"/>
      <c r="G35" s="6"/>
      <c r="H35" s="6"/>
      <c r="I35" s="6"/>
      <c r="J35" s="9" t="s">
        <v>1</v>
      </c>
      <c r="L35" s="9" t="s">
        <v>4</v>
      </c>
      <c r="M35" s="11" t="s">
        <v>4</v>
      </c>
      <c r="O35" s="9" t="s">
        <v>24</v>
      </c>
      <c r="P35" s="33" t="s">
        <v>213</v>
      </c>
      <c r="Q35" s="32" t="str">
        <f t="shared" si="8"/>
        <v>VRX1000 (VHF) Crossband; For APX (UHF+700) using Single-Band Antenna(s)</v>
      </c>
      <c r="R35" s="59">
        <f t="shared" si="9"/>
        <v>1</v>
      </c>
      <c r="S35" s="44">
        <f t="shared" si="10"/>
        <v>6</v>
      </c>
      <c r="T35" s="44">
        <f t="shared" si="11"/>
        <v>4</v>
      </c>
      <c r="U35" s="44">
        <f t="shared" si="12"/>
        <v>1</v>
      </c>
      <c r="V35" s="44">
        <f t="shared" si="13"/>
        <v>388</v>
      </c>
      <c r="W35" s="44">
        <f t="shared" si="14"/>
        <v>2</v>
      </c>
      <c r="X35" s="6">
        <f t="shared" si="15"/>
        <v>2</v>
      </c>
      <c r="Y35" s="1" t="s">
        <v>261</v>
      </c>
    </row>
    <row r="36" spans="1:25" s="74" customFormat="1" x14ac:dyDescent="0.3">
      <c r="A36" s="83"/>
      <c r="B36" s="83"/>
      <c r="C36" s="83"/>
      <c r="D36" s="83" t="s">
        <v>4</v>
      </c>
      <c r="E36" s="83"/>
      <c r="F36" s="83"/>
      <c r="G36" s="83"/>
      <c r="H36" s="83"/>
      <c r="I36" s="83"/>
      <c r="J36" s="212" t="s">
        <v>1</v>
      </c>
      <c r="K36" s="212"/>
      <c r="L36" s="212" t="s">
        <v>4</v>
      </c>
      <c r="M36" s="213" t="s">
        <v>4</v>
      </c>
      <c r="N36" s="213" t="s">
        <v>4</v>
      </c>
      <c r="O36" s="212" t="s">
        <v>229</v>
      </c>
      <c r="P36" s="217" t="s">
        <v>213</v>
      </c>
      <c r="Q36" s="214" t="str">
        <f t="shared" si="8"/>
        <v>VRX1000 (VHF) Crossband; For APX (UHF+700+800) using One All-Band Antenna</v>
      </c>
      <c r="R36" s="215">
        <f t="shared" si="9"/>
        <v>1</v>
      </c>
      <c r="S36" s="216">
        <f t="shared" si="10"/>
        <v>14</v>
      </c>
      <c r="T36" s="216">
        <f t="shared" si="11"/>
        <v>4</v>
      </c>
      <c r="U36" s="216">
        <f t="shared" si="12"/>
        <v>2</v>
      </c>
      <c r="V36" s="216">
        <f t="shared" si="13"/>
        <v>525</v>
      </c>
      <c r="W36" s="216">
        <f t="shared" si="14"/>
        <v>4</v>
      </c>
      <c r="X36" s="83">
        <f t="shared" si="15"/>
        <v>2</v>
      </c>
      <c r="Y36" s="74" t="s">
        <v>262</v>
      </c>
    </row>
    <row r="37" spans="1:25" x14ac:dyDescent="0.3">
      <c r="A37" s="6" t="s">
        <v>4</v>
      </c>
      <c r="B37" s="6"/>
      <c r="C37" s="6"/>
      <c r="D37" s="6"/>
      <c r="E37" s="6"/>
      <c r="F37" s="6" t="s">
        <v>4</v>
      </c>
      <c r="G37" s="6" t="s">
        <v>4</v>
      </c>
      <c r="H37" s="6"/>
      <c r="I37" s="6"/>
      <c r="J37" s="9" t="s">
        <v>1</v>
      </c>
      <c r="K37" s="9" t="s">
        <v>4</v>
      </c>
      <c r="L37" s="9" t="s">
        <v>4</v>
      </c>
      <c r="M37" s="11" t="s">
        <v>4</v>
      </c>
      <c r="O37" s="9" t="s">
        <v>137</v>
      </c>
      <c r="P37" s="6" t="s">
        <v>203</v>
      </c>
      <c r="Q37" s="32" t="str">
        <f t="shared" si="8"/>
        <v>VRX1000 (VHF) Inband/No Crossband; For APX (VHF+UHF+700) using Unknown or User-Defined Antenna</v>
      </c>
      <c r="R37" s="59">
        <f t="shared" si="9"/>
        <v>1</v>
      </c>
      <c r="S37" s="44">
        <f t="shared" si="10"/>
        <v>7</v>
      </c>
      <c r="T37" s="44">
        <f t="shared" si="11"/>
        <v>1</v>
      </c>
      <c r="U37" s="44">
        <f t="shared" si="12"/>
        <v>0</v>
      </c>
      <c r="V37" s="44">
        <f t="shared" si="13"/>
        <v>395</v>
      </c>
      <c r="W37" s="44">
        <f t="shared" si="14"/>
        <v>13</v>
      </c>
      <c r="X37" s="6">
        <f t="shared" si="15"/>
        <v>3</v>
      </c>
      <c r="Y37" s="1" t="s">
        <v>261</v>
      </c>
    </row>
    <row r="38" spans="1:25" x14ac:dyDescent="0.3">
      <c r="A38" s="6"/>
      <c r="B38" s="6" t="s">
        <v>4</v>
      </c>
      <c r="C38" s="6"/>
      <c r="D38" s="6"/>
      <c r="E38" s="6"/>
      <c r="F38" s="6" t="s">
        <v>4</v>
      </c>
      <c r="G38" s="6" t="s">
        <v>4</v>
      </c>
      <c r="H38" s="6"/>
      <c r="I38" s="6"/>
      <c r="J38" s="9" t="s">
        <v>1</v>
      </c>
      <c r="K38" s="9" t="s">
        <v>4</v>
      </c>
      <c r="L38" s="9" t="s">
        <v>4</v>
      </c>
      <c r="M38" s="11" t="s">
        <v>4</v>
      </c>
      <c r="O38" s="9" t="s">
        <v>24</v>
      </c>
      <c r="P38" s="6" t="s">
        <v>203</v>
      </c>
      <c r="Q38" s="32" t="str">
        <f t="shared" si="8"/>
        <v>VRX1000 (VHF) Inband/No Crossband; For APX (VHF+UHF+700) using Single-Band Antenna(s)</v>
      </c>
      <c r="R38" s="59">
        <f t="shared" si="9"/>
        <v>1</v>
      </c>
      <c r="S38" s="44">
        <f t="shared" si="10"/>
        <v>7</v>
      </c>
      <c r="T38" s="44">
        <f t="shared" si="11"/>
        <v>1</v>
      </c>
      <c r="U38" s="44">
        <f t="shared" si="12"/>
        <v>1</v>
      </c>
      <c r="V38" s="44">
        <f t="shared" si="13"/>
        <v>396</v>
      </c>
      <c r="W38" s="44">
        <f t="shared" si="14"/>
        <v>14</v>
      </c>
      <c r="X38" s="6">
        <f t="shared" si="15"/>
        <v>3</v>
      </c>
      <c r="Y38" s="74" t="s">
        <v>273</v>
      </c>
    </row>
    <row r="39" spans="1:25" x14ac:dyDescent="0.3">
      <c r="A39" s="6" t="s">
        <v>4</v>
      </c>
      <c r="B39" s="6"/>
      <c r="C39" s="6"/>
      <c r="D39" s="6"/>
      <c r="E39" s="6"/>
      <c r="F39" s="6" t="s">
        <v>4</v>
      </c>
      <c r="G39" s="6" t="s">
        <v>4</v>
      </c>
      <c r="H39" s="6"/>
      <c r="I39" s="6"/>
      <c r="J39" s="9" t="s">
        <v>1</v>
      </c>
      <c r="K39" s="9" t="s">
        <v>4</v>
      </c>
      <c r="L39" s="9" t="s">
        <v>4</v>
      </c>
      <c r="M39" s="11" t="s">
        <v>4</v>
      </c>
      <c r="O39" s="9" t="s">
        <v>229</v>
      </c>
      <c r="P39" s="6" t="s">
        <v>203</v>
      </c>
      <c r="Q39" s="32" t="str">
        <f t="shared" si="8"/>
        <v>VRX1000 (VHF) Inband/No Crossband; For APX (VHF+UHF+700) using One All-Band Antenna</v>
      </c>
      <c r="R39" s="59">
        <f t="shared" si="9"/>
        <v>1</v>
      </c>
      <c r="S39" s="44">
        <f t="shared" si="10"/>
        <v>7</v>
      </c>
      <c r="T39" s="44">
        <f t="shared" si="11"/>
        <v>1</v>
      </c>
      <c r="U39" s="44">
        <f t="shared" si="12"/>
        <v>2</v>
      </c>
      <c r="V39" s="44">
        <f t="shared" si="13"/>
        <v>397</v>
      </c>
      <c r="W39" s="44">
        <f t="shared" si="14"/>
        <v>13</v>
      </c>
      <c r="X39" s="6">
        <f t="shared" si="15"/>
        <v>3</v>
      </c>
      <c r="Y39" s="1" t="s">
        <v>331</v>
      </c>
    </row>
    <row r="40" spans="1:25" x14ac:dyDescent="0.3">
      <c r="A40" s="6"/>
      <c r="B40" s="6"/>
      <c r="C40" s="6"/>
      <c r="D40" s="6"/>
      <c r="E40" s="6" t="s">
        <v>4</v>
      </c>
      <c r="F40" s="6"/>
      <c r="G40" s="6"/>
      <c r="H40" s="6"/>
      <c r="I40" s="6"/>
      <c r="J40" s="9" t="s">
        <v>1</v>
      </c>
      <c r="K40" s="9" t="s">
        <v>4</v>
      </c>
      <c r="L40" s="9" t="s">
        <v>4</v>
      </c>
      <c r="M40" s="11" t="s">
        <v>4</v>
      </c>
      <c r="O40" s="9" t="s">
        <v>137</v>
      </c>
      <c r="P40" s="6" t="s">
        <v>204</v>
      </c>
      <c r="Q40" s="32" t="str">
        <f t="shared" si="8"/>
        <v>VRX1000 (VHF) Crossband/No Inband; For APX (VHF+UHF+700) using Unknown or User-Defined Antenna</v>
      </c>
      <c r="R40" s="59">
        <f t="shared" si="9"/>
        <v>1</v>
      </c>
      <c r="S40" s="44">
        <f t="shared" si="10"/>
        <v>7</v>
      </c>
      <c r="T40" s="44">
        <f t="shared" si="11"/>
        <v>3</v>
      </c>
      <c r="U40" s="44">
        <f t="shared" si="12"/>
        <v>0</v>
      </c>
      <c r="V40" s="44">
        <f t="shared" si="13"/>
        <v>401</v>
      </c>
      <c r="W40" s="44">
        <f t="shared" si="14"/>
        <v>5</v>
      </c>
      <c r="X40" s="6">
        <f t="shared" si="15"/>
        <v>3</v>
      </c>
      <c r="Y40" s="1" t="s">
        <v>261</v>
      </c>
    </row>
    <row r="41" spans="1:25" s="74" customFormat="1" x14ac:dyDescent="0.3">
      <c r="A41" s="83"/>
      <c r="B41" s="83"/>
      <c r="C41" s="83"/>
      <c r="D41" s="83" t="s">
        <v>4</v>
      </c>
      <c r="E41" s="83"/>
      <c r="F41" s="83"/>
      <c r="G41" s="83"/>
      <c r="H41" s="83"/>
      <c r="I41" s="83"/>
      <c r="J41" s="212" t="s">
        <v>2</v>
      </c>
      <c r="K41" s="212" t="s">
        <v>4</v>
      </c>
      <c r="L41" s="212"/>
      <c r="M41" s="213" t="s">
        <v>4</v>
      </c>
      <c r="N41" s="212"/>
      <c r="O41" s="212" t="s">
        <v>229</v>
      </c>
      <c r="P41" s="217" t="s">
        <v>213</v>
      </c>
      <c r="Q41" s="214" t="str">
        <f t="shared" si="8"/>
        <v>VRX1000 (UHF) Crossband; For APX (VHF+700) using One All-Band Antenna</v>
      </c>
      <c r="R41" s="215">
        <f t="shared" si="9"/>
        <v>2</v>
      </c>
      <c r="S41" s="216">
        <f t="shared" si="10"/>
        <v>5</v>
      </c>
      <c r="T41" s="216">
        <f t="shared" si="11"/>
        <v>4</v>
      </c>
      <c r="U41" s="216">
        <f t="shared" si="12"/>
        <v>2</v>
      </c>
      <c r="V41" s="216">
        <f t="shared" si="13"/>
        <v>645</v>
      </c>
      <c r="W41" s="216">
        <f t="shared" si="14"/>
        <v>4</v>
      </c>
      <c r="X41" s="83">
        <f t="shared" si="15"/>
        <v>2</v>
      </c>
      <c r="Y41" s="74" t="s">
        <v>285</v>
      </c>
    </row>
    <row r="42" spans="1:25" s="74" customFormat="1" x14ac:dyDescent="0.3">
      <c r="A42" s="83"/>
      <c r="B42" s="83"/>
      <c r="C42" s="83"/>
      <c r="D42" s="83" t="s">
        <v>4</v>
      </c>
      <c r="E42" s="83"/>
      <c r="F42" s="83"/>
      <c r="G42" s="83"/>
      <c r="H42" s="83"/>
      <c r="I42" s="83"/>
      <c r="J42" s="212" t="s">
        <v>2</v>
      </c>
      <c r="K42" s="212" t="s">
        <v>4</v>
      </c>
      <c r="L42" s="212"/>
      <c r="M42" s="212"/>
      <c r="N42" s="213" t="s">
        <v>4</v>
      </c>
      <c r="O42" s="212" t="s">
        <v>229</v>
      </c>
      <c r="P42" s="217" t="s">
        <v>213</v>
      </c>
      <c r="Q42" s="214" t="str">
        <f t="shared" si="8"/>
        <v>VRX1000 (UHF) Crossband; For APX (VHF+800) using One All-Band Antenna</v>
      </c>
      <c r="R42" s="215">
        <f t="shared" si="9"/>
        <v>2</v>
      </c>
      <c r="S42" s="216">
        <f t="shared" si="10"/>
        <v>9</v>
      </c>
      <c r="T42" s="216">
        <f t="shared" si="11"/>
        <v>4</v>
      </c>
      <c r="U42" s="216">
        <f t="shared" si="12"/>
        <v>2</v>
      </c>
      <c r="V42" s="216">
        <f t="shared" si="13"/>
        <v>713</v>
      </c>
      <c r="W42" s="216">
        <f t="shared" si="14"/>
        <v>4</v>
      </c>
      <c r="X42" s="83">
        <f t="shared" si="15"/>
        <v>2</v>
      </c>
      <c r="Y42" s="74" t="s">
        <v>285</v>
      </c>
    </row>
    <row r="43" spans="1:25" x14ac:dyDescent="0.3">
      <c r="A43" s="6"/>
      <c r="B43" s="6"/>
      <c r="C43" s="6"/>
      <c r="D43" s="6" t="s">
        <v>4</v>
      </c>
      <c r="E43" s="6"/>
      <c r="F43" s="6" t="s">
        <v>4</v>
      </c>
      <c r="G43" s="6" t="s">
        <v>4</v>
      </c>
      <c r="H43" s="6"/>
      <c r="I43" s="6"/>
      <c r="J43" s="9" t="s">
        <v>1</v>
      </c>
      <c r="K43" s="9" t="s">
        <v>4</v>
      </c>
      <c r="L43" s="9" t="s">
        <v>4</v>
      </c>
      <c r="M43" s="11" t="s">
        <v>4</v>
      </c>
      <c r="O43" s="9" t="s">
        <v>137</v>
      </c>
      <c r="P43" s="6" t="s">
        <v>205</v>
      </c>
      <c r="Q43" s="32" t="str">
        <f t="shared" si="8"/>
        <v>VRX1000 (VHF) Inband &amp; Crossband; For APX (VHF+UHF+700) using Unknown or User-Defined Antenna</v>
      </c>
      <c r="R43" s="59">
        <f t="shared" si="9"/>
        <v>1</v>
      </c>
      <c r="S43" s="44">
        <f t="shared" si="10"/>
        <v>7</v>
      </c>
      <c r="T43" s="44">
        <f t="shared" si="11"/>
        <v>5</v>
      </c>
      <c r="U43" s="44">
        <f t="shared" si="12"/>
        <v>0</v>
      </c>
      <c r="V43" s="44">
        <f t="shared" si="13"/>
        <v>407</v>
      </c>
      <c r="W43" s="44">
        <f t="shared" si="14"/>
        <v>16</v>
      </c>
      <c r="X43" s="6">
        <f t="shared" si="15"/>
        <v>3</v>
      </c>
      <c r="Y43" s="1" t="s">
        <v>261</v>
      </c>
    </row>
    <row r="44" spans="1:25" s="74" customFormat="1" x14ac:dyDescent="0.3">
      <c r="A44" s="83"/>
      <c r="B44" s="83"/>
      <c r="C44" s="83"/>
      <c r="D44" s="83" t="s">
        <v>4</v>
      </c>
      <c r="E44" s="83"/>
      <c r="F44" s="83"/>
      <c r="G44" s="83"/>
      <c r="H44" s="83"/>
      <c r="I44" s="83"/>
      <c r="J44" s="212" t="s">
        <v>2</v>
      </c>
      <c r="K44" s="212" t="s">
        <v>4</v>
      </c>
      <c r="L44" s="212"/>
      <c r="M44" s="213" t="s">
        <v>4</v>
      </c>
      <c r="N44" s="213" t="s">
        <v>4</v>
      </c>
      <c r="O44" s="212" t="s">
        <v>229</v>
      </c>
      <c r="P44" s="217" t="s">
        <v>213</v>
      </c>
      <c r="Q44" s="214" t="str">
        <f t="shared" si="8"/>
        <v>VRX1000 (UHF) Crossband; For APX (VHF+700+800) using One All-Band Antenna</v>
      </c>
      <c r="R44" s="215">
        <f t="shared" si="9"/>
        <v>2</v>
      </c>
      <c r="S44" s="216">
        <f t="shared" si="10"/>
        <v>13</v>
      </c>
      <c r="T44" s="216">
        <f t="shared" si="11"/>
        <v>4</v>
      </c>
      <c r="U44" s="216">
        <f t="shared" si="12"/>
        <v>2</v>
      </c>
      <c r="V44" s="216">
        <f t="shared" si="13"/>
        <v>781</v>
      </c>
      <c r="W44" s="216">
        <f t="shared" si="14"/>
        <v>4</v>
      </c>
      <c r="X44" s="83">
        <f t="shared" si="15"/>
        <v>2</v>
      </c>
      <c r="Y44" s="74" t="s">
        <v>285</v>
      </c>
    </row>
    <row r="45" spans="1:25" s="74" customFormat="1" x14ac:dyDescent="0.3">
      <c r="A45" s="83"/>
      <c r="B45" s="83"/>
      <c r="C45" s="83"/>
      <c r="D45" s="83" t="s">
        <v>4</v>
      </c>
      <c r="E45" s="83"/>
      <c r="F45" s="83" t="s">
        <v>4</v>
      </c>
      <c r="G45" s="83" t="s">
        <v>4</v>
      </c>
      <c r="H45" s="83"/>
      <c r="I45" s="83"/>
      <c r="J45" s="212" t="s">
        <v>1</v>
      </c>
      <c r="K45" s="212" t="s">
        <v>4</v>
      </c>
      <c r="L45" s="212"/>
      <c r="M45" s="213" t="s">
        <v>4</v>
      </c>
      <c r="N45" s="212"/>
      <c r="O45" s="212" t="s">
        <v>229</v>
      </c>
      <c r="P45" s="83" t="s">
        <v>205</v>
      </c>
      <c r="Q45" s="214" t="str">
        <f t="shared" si="8"/>
        <v>VRX1000 (VHF) Inband &amp; Crossband; For APX (VHF+700) using One All-Band Antenna</v>
      </c>
      <c r="R45" s="215">
        <f t="shared" si="9"/>
        <v>1</v>
      </c>
      <c r="S45" s="216">
        <f t="shared" si="10"/>
        <v>5</v>
      </c>
      <c r="T45" s="216">
        <f t="shared" si="11"/>
        <v>5</v>
      </c>
      <c r="U45" s="216">
        <f t="shared" si="12"/>
        <v>2</v>
      </c>
      <c r="V45" s="216">
        <f t="shared" si="13"/>
        <v>375</v>
      </c>
      <c r="W45" s="216">
        <f t="shared" si="14"/>
        <v>16</v>
      </c>
      <c r="X45" s="83">
        <f t="shared" si="15"/>
        <v>2</v>
      </c>
      <c r="Y45" s="79" t="s">
        <v>326</v>
      </c>
    </row>
    <row r="46" spans="1:25" x14ac:dyDescent="0.3">
      <c r="A46" s="6"/>
      <c r="B46" s="6" t="s">
        <v>4</v>
      </c>
      <c r="C46" s="6"/>
      <c r="D46" s="6"/>
      <c r="E46" s="6"/>
      <c r="F46" s="6"/>
      <c r="G46" s="6"/>
      <c r="H46" s="6"/>
      <c r="I46" s="6"/>
      <c r="J46" s="9" t="s">
        <v>1</v>
      </c>
      <c r="N46" s="11" t="s">
        <v>4</v>
      </c>
      <c r="O46" s="9" t="s">
        <v>137</v>
      </c>
      <c r="P46" s="33" t="s">
        <v>213</v>
      </c>
      <c r="Q46" s="32" t="str">
        <f t="shared" si="8"/>
        <v>VRX1000 (VHF) Crossband; For APX (800) using Unknown or User-Defined Antenna</v>
      </c>
      <c r="R46" s="59">
        <f t="shared" si="9"/>
        <v>1</v>
      </c>
      <c r="S46" s="44">
        <f t="shared" si="10"/>
        <v>8</v>
      </c>
      <c r="T46" s="44">
        <f t="shared" si="11"/>
        <v>4</v>
      </c>
      <c r="U46" s="44">
        <f t="shared" si="12"/>
        <v>0</v>
      </c>
      <c r="V46" s="44">
        <f t="shared" si="13"/>
        <v>421</v>
      </c>
      <c r="W46" s="44">
        <f t="shared" si="14"/>
        <v>2</v>
      </c>
      <c r="X46" s="6">
        <f t="shared" si="15"/>
        <v>1</v>
      </c>
      <c r="Y46" s="1" t="s">
        <v>261</v>
      </c>
    </row>
    <row r="47" spans="1:25" x14ac:dyDescent="0.3">
      <c r="A47" s="6"/>
      <c r="B47" s="6" t="s">
        <v>4</v>
      </c>
      <c r="C47" s="6"/>
      <c r="D47" s="6"/>
      <c r="E47" s="6"/>
      <c r="F47" s="6"/>
      <c r="G47" s="6"/>
      <c r="H47" s="6"/>
      <c r="I47" s="6"/>
      <c r="J47" s="9" t="s">
        <v>1</v>
      </c>
      <c r="N47" s="11" t="s">
        <v>4</v>
      </c>
      <c r="O47" s="9" t="s">
        <v>24</v>
      </c>
      <c r="P47" s="33" t="s">
        <v>213</v>
      </c>
      <c r="Q47" s="32" t="str">
        <f t="shared" si="8"/>
        <v>VRX1000 (VHF) Crossband; For APX (800) using Single-Band Antenna(s)</v>
      </c>
      <c r="R47" s="59">
        <f t="shared" si="9"/>
        <v>1</v>
      </c>
      <c r="S47" s="44">
        <f t="shared" si="10"/>
        <v>8</v>
      </c>
      <c r="T47" s="44">
        <f t="shared" si="11"/>
        <v>4</v>
      </c>
      <c r="U47" s="44">
        <f t="shared" si="12"/>
        <v>1</v>
      </c>
      <c r="V47" s="44">
        <f t="shared" si="13"/>
        <v>422</v>
      </c>
      <c r="W47" s="44">
        <f t="shared" si="14"/>
        <v>2</v>
      </c>
      <c r="X47" s="6">
        <f t="shared" si="15"/>
        <v>1</v>
      </c>
      <c r="Y47" s="1" t="s">
        <v>261</v>
      </c>
    </row>
    <row r="48" spans="1:25" x14ac:dyDescent="0.3">
      <c r="A48" s="6"/>
      <c r="B48" s="6" t="s">
        <v>4</v>
      </c>
      <c r="C48" s="6"/>
      <c r="D48" s="6"/>
      <c r="E48" s="6"/>
      <c r="F48" s="6"/>
      <c r="G48" s="6"/>
      <c r="H48" s="6"/>
      <c r="I48" s="6"/>
      <c r="J48" s="9" t="s">
        <v>1</v>
      </c>
      <c r="N48" s="11" t="s">
        <v>4</v>
      </c>
      <c r="O48" s="9" t="s">
        <v>229</v>
      </c>
      <c r="P48" s="33" t="s">
        <v>213</v>
      </c>
      <c r="Q48" s="32" t="str">
        <f t="shared" si="8"/>
        <v>VRX1000 (VHF) Crossband; For APX (800) using One All-Band Antenna</v>
      </c>
      <c r="R48" s="59">
        <f t="shared" si="9"/>
        <v>1</v>
      </c>
      <c r="S48" s="44">
        <f t="shared" si="10"/>
        <v>8</v>
      </c>
      <c r="T48" s="44">
        <f t="shared" si="11"/>
        <v>4</v>
      </c>
      <c r="U48" s="44">
        <f t="shared" si="12"/>
        <v>2</v>
      </c>
      <c r="V48" s="44">
        <f t="shared" si="13"/>
        <v>423</v>
      </c>
      <c r="W48" s="44">
        <f t="shared" si="14"/>
        <v>2</v>
      </c>
      <c r="X48" s="6">
        <f t="shared" si="15"/>
        <v>1</v>
      </c>
      <c r="Y48" s="1" t="s">
        <v>261</v>
      </c>
    </row>
    <row r="49" spans="1:25" x14ac:dyDescent="0.3">
      <c r="A49" s="6" t="s">
        <v>4</v>
      </c>
      <c r="B49" s="6"/>
      <c r="C49" s="6"/>
      <c r="D49" s="6"/>
      <c r="E49" s="6"/>
      <c r="F49" s="6" t="s">
        <v>4</v>
      </c>
      <c r="G49" s="6" t="s">
        <v>4</v>
      </c>
      <c r="H49" s="6"/>
      <c r="I49" s="6"/>
      <c r="J49" s="9" t="s">
        <v>1</v>
      </c>
      <c r="K49" s="9" t="s">
        <v>4</v>
      </c>
      <c r="N49" s="11" t="s">
        <v>4</v>
      </c>
      <c r="O49" s="9" t="s">
        <v>137</v>
      </c>
      <c r="P49" s="6" t="s">
        <v>203</v>
      </c>
      <c r="Q49" s="32" t="str">
        <f t="shared" si="8"/>
        <v>VRX1000 (VHF) Inband/No Crossband; For APX (VHF+800) using Unknown or User-Defined Antenna</v>
      </c>
      <c r="R49" s="59">
        <f t="shared" si="9"/>
        <v>1</v>
      </c>
      <c r="S49" s="44">
        <f t="shared" si="10"/>
        <v>9</v>
      </c>
      <c r="T49" s="44">
        <f t="shared" si="11"/>
        <v>1</v>
      </c>
      <c r="U49" s="44">
        <f t="shared" si="12"/>
        <v>0</v>
      </c>
      <c r="V49" s="44">
        <f t="shared" si="13"/>
        <v>429</v>
      </c>
      <c r="W49" s="44">
        <f t="shared" si="14"/>
        <v>13</v>
      </c>
      <c r="X49" s="6">
        <f t="shared" si="15"/>
        <v>2</v>
      </c>
      <c r="Y49" s="1" t="s">
        <v>261</v>
      </c>
    </row>
    <row r="50" spans="1:25" x14ac:dyDescent="0.3">
      <c r="A50" s="6"/>
      <c r="B50" s="6" t="s">
        <v>4</v>
      </c>
      <c r="C50" s="6"/>
      <c r="D50" s="6"/>
      <c r="E50" s="6"/>
      <c r="F50" s="6" t="s">
        <v>4</v>
      </c>
      <c r="G50" s="6" t="s">
        <v>4</v>
      </c>
      <c r="H50" s="6"/>
      <c r="I50" s="6"/>
      <c r="J50" s="9" t="s">
        <v>1</v>
      </c>
      <c r="K50" s="9" t="s">
        <v>4</v>
      </c>
      <c r="N50" s="11" t="s">
        <v>4</v>
      </c>
      <c r="O50" s="9" t="s">
        <v>24</v>
      </c>
      <c r="P50" s="6" t="s">
        <v>203</v>
      </c>
      <c r="Q50" s="32" t="str">
        <f t="shared" si="8"/>
        <v>VRX1000 (VHF) Inband/No Crossband; For APX (VHF+800) using Single-Band Antenna(s)</v>
      </c>
      <c r="R50" s="59">
        <f t="shared" si="9"/>
        <v>1</v>
      </c>
      <c r="S50" s="44">
        <f t="shared" si="10"/>
        <v>9</v>
      </c>
      <c r="T50" s="44">
        <f t="shared" si="11"/>
        <v>1</v>
      </c>
      <c r="U50" s="44">
        <f t="shared" si="12"/>
        <v>1</v>
      </c>
      <c r="V50" s="44">
        <f t="shared" si="13"/>
        <v>430</v>
      </c>
      <c r="W50" s="44">
        <f t="shared" si="14"/>
        <v>14</v>
      </c>
      <c r="X50" s="6">
        <f t="shared" si="15"/>
        <v>2</v>
      </c>
      <c r="Y50" s="1" t="s">
        <v>337</v>
      </c>
    </row>
    <row r="51" spans="1:25" x14ac:dyDescent="0.3">
      <c r="A51" s="6" t="s">
        <v>4</v>
      </c>
      <c r="B51" s="6"/>
      <c r="C51" s="6"/>
      <c r="D51" s="6"/>
      <c r="E51" s="6"/>
      <c r="F51" s="6" t="s">
        <v>4</v>
      </c>
      <c r="G51" s="6" t="s">
        <v>4</v>
      </c>
      <c r="H51" s="6"/>
      <c r="I51" s="6"/>
      <c r="J51" s="9" t="s">
        <v>1</v>
      </c>
      <c r="K51" s="9" t="s">
        <v>4</v>
      </c>
      <c r="N51" s="11" t="s">
        <v>4</v>
      </c>
      <c r="O51" s="9" t="s">
        <v>229</v>
      </c>
      <c r="P51" s="6" t="s">
        <v>203</v>
      </c>
      <c r="Q51" s="32" t="str">
        <f t="shared" si="8"/>
        <v>VRX1000 (VHF) Inband/No Crossband; For APX (VHF+800) using One All-Band Antenna</v>
      </c>
      <c r="R51" s="59">
        <f t="shared" si="9"/>
        <v>1</v>
      </c>
      <c r="S51" s="44">
        <f t="shared" si="10"/>
        <v>9</v>
      </c>
      <c r="T51" s="44">
        <f t="shared" si="11"/>
        <v>1</v>
      </c>
      <c r="U51" s="44">
        <f t="shared" si="12"/>
        <v>2</v>
      </c>
      <c r="V51" s="44">
        <f t="shared" si="13"/>
        <v>431</v>
      </c>
      <c r="W51" s="44">
        <f t="shared" si="14"/>
        <v>13</v>
      </c>
      <c r="X51" s="6">
        <f t="shared" si="15"/>
        <v>2</v>
      </c>
      <c r="Y51" s="1" t="s">
        <v>321</v>
      </c>
    </row>
    <row r="52" spans="1:25" s="74" customFormat="1" x14ac:dyDescent="0.3">
      <c r="A52" s="83"/>
      <c r="B52" s="83"/>
      <c r="C52" s="83"/>
      <c r="D52" s="83" t="s">
        <v>4</v>
      </c>
      <c r="E52" s="83"/>
      <c r="F52" s="83" t="s">
        <v>4</v>
      </c>
      <c r="G52" s="83" t="s">
        <v>4</v>
      </c>
      <c r="H52" s="83"/>
      <c r="I52" s="83"/>
      <c r="J52" s="212" t="s">
        <v>1</v>
      </c>
      <c r="K52" s="212" t="s">
        <v>4</v>
      </c>
      <c r="L52" s="212"/>
      <c r="M52" s="212"/>
      <c r="N52" s="213" t="s">
        <v>4</v>
      </c>
      <c r="O52" s="212" t="s">
        <v>229</v>
      </c>
      <c r="P52" s="83" t="s">
        <v>205</v>
      </c>
      <c r="Q52" s="214" t="str">
        <f t="shared" si="8"/>
        <v>VRX1000 (VHF) Inband &amp; Crossband; For APX (VHF+800) using One All-Band Antenna</v>
      </c>
      <c r="R52" s="215">
        <f t="shared" si="9"/>
        <v>1</v>
      </c>
      <c r="S52" s="216">
        <f t="shared" si="10"/>
        <v>9</v>
      </c>
      <c r="T52" s="216">
        <f t="shared" si="11"/>
        <v>5</v>
      </c>
      <c r="U52" s="216">
        <f t="shared" si="12"/>
        <v>2</v>
      </c>
      <c r="V52" s="216">
        <f t="shared" si="13"/>
        <v>443</v>
      </c>
      <c r="W52" s="216">
        <f t="shared" si="14"/>
        <v>16</v>
      </c>
      <c r="X52" s="83">
        <f t="shared" si="15"/>
        <v>2</v>
      </c>
      <c r="Y52" s="79" t="s">
        <v>326</v>
      </c>
    </row>
    <row r="53" spans="1:25" x14ac:dyDescent="0.3">
      <c r="A53" s="6"/>
      <c r="B53" s="6" t="s">
        <v>4</v>
      </c>
      <c r="C53" s="6"/>
      <c r="D53" s="6"/>
      <c r="E53" s="6"/>
      <c r="F53" s="6"/>
      <c r="G53" s="6"/>
      <c r="H53" s="6" t="s">
        <v>4</v>
      </c>
      <c r="I53" s="6"/>
      <c r="J53" s="9" t="s">
        <v>1</v>
      </c>
      <c r="K53" s="9" t="s">
        <v>4</v>
      </c>
      <c r="N53" s="11" t="s">
        <v>4</v>
      </c>
      <c r="O53" s="9" t="s">
        <v>24</v>
      </c>
      <c r="P53" s="6" t="s">
        <v>204</v>
      </c>
      <c r="Q53" s="32" t="str">
        <f t="shared" si="8"/>
        <v>VRX1000 (VHF) Crossband/No Inband; For APX (VHF+800) using Single-Band Antenna(s)</v>
      </c>
      <c r="R53" s="59">
        <f t="shared" si="9"/>
        <v>1</v>
      </c>
      <c r="S53" s="44">
        <f t="shared" si="10"/>
        <v>9</v>
      </c>
      <c r="T53" s="44">
        <f t="shared" si="11"/>
        <v>3</v>
      </c>
      <c r="U53" s="44">
        <f t="shared" si="12"/>
        <v>1</v>
      </c>
      <c r="V53" s="44">
        <f t="shared" si="13"/>
        <v>436</v>
      </c>
      <c r="W53" s="44">
        <f t="shared" si="14"/>
        <v>12</v>
      </c>
      <c r="X53" s="6">
        <f t="shared" si="15"/>
        <v>2</v>
      </c>
      <c r="Y53" s="1" t="s">
        <v>306</v>
      </c>
    </row>
    <row r="54" spans="1:25" s="74" customFormat="1" x14ac:dyDescent="0.3">
      <c r="A54" s="83"/>
      <c r="B54" s="83"/>
      <c r="C54" s="83"/>
      <c r="D54" s="83" t="s">
        <v>4</v>
      </c>
      <c r="E54" s="83"/>
      <c r="F54" s="83" t="s">
        <v>4</v>
      </c>
      <c r="G54" s="83" t="s">
        <v>4</v>
      </c>
      <c r="H54" s="83"/>
      <c r="I54" s="83"/>
      <c r="J54" s="212" t="s">
        <v>1</v>
      </c>
      <c r="K54" s="212" t="s">
        <v>4</v>
      </c>
      <c r="L54" s="212"/>
      <c r="M54" s="213" t="s">
        <v>4</v>
      </c>
      <c r="N54" s="213" t="s">
        <v>4</v>
      </c>
      <c r="O54" s="212" t="s">
        <v>229</v>
      </c>
      <c r="P54" s="83" t="s">
        <v>205</v>
      </c>
      <c r="Q54" s="214" t="str">
        <f t="shared" si="8"/>
        <v>VRX1000 (VHF) Inband &amp; Crossband; For APX (VHF+700+800) using One All-Band Antenna</v>
      </c>
      <c r="R54" s="215">
        <f t="shared" si="9"/>
        <v>1</v>
      </c>
      <c r="S54" s="216">
        <f t="shared" si="10"/>
        <v>13</v>
      </c>
      <c r="T54" s="216">
        <f t="shared" si="11"/>
        <v>5</v>
      </c>
      <c r="U54" s="216">
        <f t="shared" si="12"/>
        <v>2</v>
      </c>
      <c r="V54" s="216">
        <f t="shared" si="13"/>
        <v>511</v>
      </c>
      <c r="W54" s="216">
        <f t="shared" si="14"/>
        <v>16</v>
      </c>
      <c r="X54" s="83">
        <f t="shared" si="15"/>
        <v>2</v>
      </c>
      <c r="Y54" s="79" t="s">
        <v>326</v>
      </c>
    </row>
    <row r="55" spans="1:25" x14ac:dyDescent="0.3">
      <c r="A55" s="6"/>
      <c r="B55" s="6"/>
      <c r="C55" s="6"/>
      <c r="D55" s="6" t="s">
        <v>4</v>
      </c>
      <c r="E55" s="6"/>
      <c r="F55" s="6" t="s">
        <v>4</v>
      </c>
      <c r="G55" s="6" t="s">
        <v>4</v>
      </c>
      <c r="H55" s="6"/>
      <c r="I55" s="6"/>
      <c r="J55" s="9" t="s">
        <v>1</v>
      </c>
      <c r="K55" s="9" t="s">
        <v>4</v>
      </c>
      <c r="N55" s="11" t="s">
        <v>4</v>
      </c>
      <c r="O55" s="9" t="s">
        <v>137</v>
      </c>
      <c r="P55" s="6" t="s">
        <v>205</v>
      </c>
      <c r="Q55" s="32" t="str">
        <f t="shared" si="8"/>
        <v>VRX1000 (VHF) Inband &amp; Crossband; For APX (VHF+800) using Unknown or User-Defined Antenna</v>
      </c>
      <c r="R55" s="59">
        <f t="shared" si="9"/>
        <v>1</v>
      </c>
      <c r="S55" s="44">
        <f t="shared" si="10"/>
        <v>9</v>
      </c>
      <c r="T55" s="44">
        <f t="shared" si="11"/>
        <v>5</v>
      </c>
      <c r="U55" s="44">
        <f t="shared" si="12"/>
        <v>0</v>
      </c>
      <c r="V55" s="44">
        <f t="shared" si="13"/>
        <v>441</v>
      </c>
      <c r="W55" s="44">
        <f t="shared" si="14"/>
        <v>16</v>
      </c>
      <c r="X55" s="6">
        <f t="shared" si="15"/>
        <v>2</v>
      </c>
      <c r="Y55" s="1" t="s">
        <v>261</v>
      </c>
    </row>
    <row r="56" spans="1:25" x14ac:dyDescent="0.3">
      <c r="A56" s="6"/>
      <c r="B56" s="6" t="s">
        <v>4</v>
      </c>
      <c r="C56" s="6"/>
      <c r="D56" s="6"/>
      <c r="E56" s="6"/>
      <c r="F56" s="6" t="s">
        <v>4</v>
      </c>
      <c r="G56" s="6" t="s">
        <v>4</v>
      </c>
      <c r="H56" s="6"/>
      <c r="I56" s="6"/>
      <c r="J56" s="9" t="s">
        <v>1</v>
      </c>
      <c r="K56" s="9" t="s">
        <v>4</v>
      </c>
      <c r="N56" s="11" t="s">
        <v>4</v>
      </c>
      <c r="O56" s="9" t="s">
        <v>24</v>
      </c>
      <c r="P56" s="6" t="s">
        <v>205</v>
      </c>
      <c r="Q56" s="32" t="str">
        <f t="shared" si="8"/>
        <v>VRX1000 (VHF) Inband &amp; Crossband; For APX (VHF+800) using Single-Band Antenna(s)</v>
      </c>
      <c r="R56" s="59">
        <f t="shared" si="9"/>
        <v>1</v>
      </c>
      <c r="S56" s="44">
        <f t="shared" si="10"/>
        <v>9</v>
      </c>
      <c r="T56" s="44">
        <f t="shared" si="11"/>
        <v>5</v>
      </c>
      <c r="U56" s="44">
        <f t="shared" si="12"/>
        <v>1</v>
      </c>
      <c r="V56" s="44">
        <f t="shared" si="13"/>
        <v>442</v>
      </c>
      <c r="W56" s="44">
        <f t="shared" si="14"/>
        <v>14</v>
      </c>
      <c r="X56" s="6">
        <f t="shared" si="15"/>
        <v>2</v>
      </c>
      <c r="Y56" s="1" t="s">
        <v>346</v>
      </c>
    </row>
    <row r="57" spans="1:25" s="74" customFormat="1" x14ac:dyDescent="0.3">
      <c r="A57" s="83"/>
      <c r="B57" s="83"/>
      <c r="C57" s="83"/>
      <c r="D57" s="83" t="s">
        <v>4</v>
      </c>
      <c r="E57" s="83"/>
      <c r="F57" s="83" t="s">
        <v>4</v>
      </c>
      <c r="G57" s="83" t="s">
        <v>4</v>
      </c>
      <c r="H57" s="83"/>
      <c r="I57" s="83"/>
      <c r="J57" s="212" t="s">
        <v>1</v>
      </c>
      <c r="K57" s="212" t="s">
        <v>4</v>
      </c>
      <c r="L57" s="212" t="s">
        <v>4</v>
      </c>
      <c r="M57" s="213" t="s">
        <v>4</v>
      </c>
      <c r="N57" s="212"/>
      <c r="O57" s="212" t="s">
        <v>229</v>
      </c>
      <c r="P57" s="83" t="s">
        <v>205</v>
      </c>
      <c r="Q57" s="214" t="str">
        <f t="shared" si="8"/>
        <v>VRX1000 (VHF) Inband &amp; Crossband; For APX (VHF+UHF+700) using One All-Band Antenna</v>
      </c>
      <c r="R57" s="215">
        <f t="shared" si="9"/>
        <v>1</v>
      </c>
      <c r="S57" s="216">
        <f t="shared" si="10"/>
        <v>7</v>
      </c>
      <c r="T57" s="216">
        <f t="shared" si="11"/>
        <v>5</v>
      </c>
      <c r="U57" s="216">
        <f t="shared" si="12"/>
        <v>2</v>
      </c>
      <c r="V57" s="216">
        <f t="shared" si="13"/>
        <v>409</v>
      </c>
      <c r="W57" s="216">
        <f t="shared" si="14"/>
        <v>16</v>
      </c>
      <c r="X57" s="83">
        <f t="shared" si="15"/>
        <v>3</v>
      </c>
      <c r="Y57" s="79" t="s">
        <v>274</v>
      </c>
    </row>
    <row r="58" spans="1:25" x14ac:dyDescent="0.3">
      <c r="A58" s="6"/>
      <c r="B58" s="6"/>
      <c r="C58" s="6"/>
      <c r="D58" s="6" t="s">
        <v>4</v>
      </c>
      <c r="E58" s="6"/>
      <c r="F58" s="6"/>
      <c r="G58" s="6"/>
      <c r="H58" s="6"/>
      <c r="I58" s="6"/>
      <c r="J58" s="9" t="s">
        <v>1</v>
      </c>
      <c r="L58" s="9" t="s">
        <v>4</v>
      </c>
      <c r="N58" s="11" t="s">
        <v>4</v>
      </c>
      <c r="O58" s="9" t="s">
        <v>137</v>
      </c>
      <c r="P58" s="33" t="s">
        <v>213</v>
      </c>
      <c r="Q58" s="32" t="str">
        <f t="shared" si="8"/>
        <v>VRX1000 (VHF) Crossband; For APX (UHF+800) using Unknown or User-Defined Antenna</v>
      </c>
      <c r="R58" s="59">
        <f t="shared" si="9"/>
        <v>1</v>
      </c>
      <c r="S58" s="44">
        <f t="shared" si="10"/>
        <v>10</v>
      </c>
      <c r="T58" s="44">
        <f t="shared" si="11"/>
        <v>4</v>
      </c>
      <c r="U58" s="44">
        <f t="shared" si="12"/>
        <v>0</v>
      </c>
      <c r="V58" s="44">
        <f t="shared" si="13"/>
        <v>455</v>
      </c>
      <c r="W58" s="44">
        <f t="shared" si="14"/>
        <v>4</v>
      </c>
      <c r="X58" s="6">
        <f t="shared" si="15"/>
        <v>2</v>
      </c>
      <c r="Y58" s="1" t="s">
        <v>261</v>
      </c>
    </row>
    <row r="59" spans="1:25" x14ac:dyDescent="0.3">
      <c r="A59" s="6"/>
      <c r="B59" s="6" t="s">
        <v>4</v>
      </c>
      <c r="C59" s="6"/>
      <c r="D59" s="6"/>
      <c r="E59" s="6"/>
      <c r="F59" s="6"/>
      <c r="G59" s="6"/>
      <c r="H59" s="6"/>
      <c r="I59" s="6"/>
      <c r="J59" s="9" t="s">
        <v>1</v>
      </c>
      <c r="L59" s="9" t="s">
        <v>4</v>
      </c>
      <c r="N59" s="11" t="s">
        <v>4</v>
      </c>
      <c r="O59" s="9" t="s">
        <v>24</v>
      </c>
      <c r="P59" s="33" t="s">
        <v>213</v>
      </c>
      <c r="Q59" s="32" t="str">
        <f t="shared" si="8"/>
        <v>VRX1000 (VHF) Crossband; For APX (UHF+800) using Single-Band Antenna(s)</v>
      </c>
      <c r="R59" s="59">
        <f t="shared" si="9"/>
        <v>1</v>
      </c>
      <c r="S59" s="44">
        <f t="shared" si="10"/>
        <v>10</v>
      </c>
      <c r="T59" s="44">
        <f t="shared" si="11"/>
        <v>4</v>
      </c>
      <c r="U59" s="44">
        <f t="shared" si="12"/>
        <v>1</v>
      </c>
      <c r="V59" s="44">
        <f t="shared" si="13"/>
        <v>456</v>
      </c>
      <c r="W59" s="44">
        <f t="shared" si="14"/>
        <v>2</v>
      </c>
      <c r="X59" s="6">
        <f t="shared" si="15"/>
        <v>2</v>
      </c>
      <c r="Y59" s="1" t="s">
        <v>261</v>
      </c>
    </row>
    <row r="60" spans="1:25" s="74" customFormat="1" x14ac:dyDescent="0.3">
      <c r="A60" s="83"/>
      <c r="B60" s="83"/>
      <c r="C60" s="83"/>
      <c r="D60" s="83" t="s">
        <v>4</v>
      </c>
      <c r="E60" s="83"/>
      <c r="F60" s="83" t="s">
        <v>4</v>
      </c>
      <c r="G60" s="83" t="s">
        <v>4</v>
      </c>
      <c r="H60" s="83"/>
      <c r="I60" s="83"/>
      <c r="J60" s="212" t="s">
        <v>1</v>
      </c>
      <c r="K60" s="212" t="s">
        <v>4</v>
      </c>
      <c r="L60" s="212" t="s">
        <v>4</v>
      </c>
      <c r="M60" s="212"/>
      <c r="N60" s="213" t="s">
        <v>4</v>
      </c>
      <c r="O60" s="212" t="s">
        <v>229</v>
      </c>
      <c r="P60" s="83" t="s">
        <v>205</v>
      </c>
      <c r="Q60" s="214" t="str">
        <f t="shared" si="8"/>
        <v>VRX1000 (VHF) Inband &amp; Crossband; For APX (VHF+UHF+800) using One All-Band Antenna</v>
      </c>
      <c r="R60" s="215">
        <f t="shared" si="9"/>
        <v>1</v>
      </c>
      <c r="S60" s="216">
        <f t="shared" si="10"/>
        <v>11</v>
      </c>
      <c r="T60" s="216">
        <f t="shared" si="11"/>
        <v>5</v>
      </c>
      <c r="U60" s="216">
        <f t="shared" si="12"/>
        <v>2</v>
      </c>
      <c r="V60" s="216">
        <f t="shared" si="13"/>
        <v>477</v>
      </c>
      <c r="W60" s="216">
        <f t="shared" si="14"/>
        <v>16</v>
      </c>
      <c r="X60" s="83">
        <f t="shared" si="15"/>
        <v>3</v>
      </c>
      <c r="Y60" s="79" t="s">
        <v>274</v>
      </c>
    </row>
    <row r="61" spans="1:25" x14ac:dyDescent="0.3">
      <c r="A61" s="6" t="s">
        <v>4</v>
      </c>
      <c r="B61" s="6"/>
      <c r="C61" s="6"/>
      <c r="D61" s="6"/>
      <c r="E61" s="6"/>
      <c r="F61" s="6" t="s">
        <v>4</v>
      </c>
      <c r="G61" s="6" t="s">
        <v>4</v>
      </c>
      <c r="H61" s="6"/>
      <c r="I61" s="6"/>
      <c r="J61" s="9" t="s">
        <v>1</v>
      </c>
      <c r="K61" s="9" t="s">
        <v>4</v>
      </c>
      <c r="L61" s="9" t="s">
        <v>4</v>
      </c>
      <c r="N61" s="11" t="s">
        <v>4</v>
      </c>
      <c r="O61" s="9" t="s">
        <v>137</v>
      </c>
      <c r="P61" s="6" t="s">
        <v>203</v>
      </c>
      <c r="Q61" s="32" t="str">
        <f t="shared" si="8"/>
        <v>VRX1000 (VHF) Inband/No Crossband; For APX (VHF+UHF+800) using Unknown or User-Defined Antenna</v>
      </c>
      <c r="R61" s="59">
        <f t="shared" si="9"/>
        <v>1</v>
      </c>
      <c r="S61" s="44">
        <f t="shared" si="10"/>
        <v>11</v>
      </c>
      <c r="T61" s="44">
        <f t="shared" si="11"/>
        <v>1</v>
      </c>
      <c r="U61" s="44">
        <f t="shared" si="12"/>
        <v>0</v>
      </c>
      <c r="V61" s="44">
        <f t="shared" si="13"/>
        <v>463</v>
      </c>
      <c r="W61" s="44">
        <f t="shared" si="14"/>
        <v>13</v>
      </c>
      <c r="X61" s="6">
        <f t="shared" si="15"/>
        <v>3</v>
      </c>
      <c r="Y61" s="1" t="s">
        <v>261</v>
      </c>
    </row>
    <row r="62" spans="1:25" x14ac:dyDescent="0.3">
      <c r="A62" s="6"/>
      <c r="B62" s="6" t="s">
        <v>4</v>
      </c>
      <c r="C62" s="6"/>
      <c r="D62" s="6"/>
      <c r="E62" s="6"/>
      <c r="F62" s="6" t="s">
        <v>4</v>
      </c>
      <c r="G62" s="6" t="s">
        <v>4</v>
      </c>
      <c r="H62" s="6"/>
      <c r="I62" s="6"/>
      <c r="J62" s="9" t="s">
        <v>1</v>
      </c>
      <c r="K62" s="9" t="s">
        <v>4</v>
      </c>
      <c r="L62" s="9" t="s">
        <v>4</v>
      </c>
      <c r="N62" s="11" t="s">
        <v>4</v>
      </c>
      <c r="O62" s="9" t="s">
        <v>24</v>
      </c>
      <c r="P62" s="6" t="s">
        <v>203</v>
      </c>
      <c r="Q62" s="32" t="str">
        <f t="shared" si="8"/>
        <v>VRX1000 (VHF) Inband/No Crossband; For APX (VHF+UHF+800) using Single-Band Antenna(s)</v>
      </c>
      <c r="R62" s="59">
        <f t="shared" si="9"/>
        <v>1</v>
      </c>
      <c r="S62" s="44">
        <f t="shared" si="10"/>
        <v>11</v>
      </c>
      <c r="T62" s="44">
        <f t="shared" si="11"/>
        <v>1</v>
      </c>
      <c r="U62" s="44">
        <f t="shared" si="12"/>
        <v>1</v>
      </c>
      <c r="V62" s="44">
        <f t="shared" si="13"/>
        <v>464</v>
      </c>
      <c r="W62" s="44">
        <f t="shared" si="14"/>
        <v>14</v>
      </c>
      <c r="X62" s="6">
        <f t="shared" si="15"/>
        <v>3</v>
      </c>
      <c r="Y62" s="1" t="s">
        <v>273</v>
      </c>
    </row>
    <row r="63" spans="1:25" x14ac:dyDescent="0.3">
      <c r="A63" s="6" t="s">
        <v>4</v>
      </c>
      <c r="B63" s="6"/>
      <c r="C63" s="6"/>
      <c r="D63" s="6"/>
      <c r="E63" s="6"/>
      <c r="F63" s="6" t="s">
        <v>4</v>
      </c>
      <c r="G63" s="6" t="s">
        <v>4</v>
      </c>
      <c r="H63" s="6"/>
      <c r="I63" s="6"/>
      <c r="J63" s="9" t="s">
        <v>1</v>
      </c>
      <c r="K63" s="9" t="s">
        <v>4</v>
      </c>
      <c r="L63" s="9" t="s">
        <v>4</v>
      </c>
      <c r="N63" s="11" t="s">
        <v>4</v>
      </c>
      <c r="O63" s="9" t="s">
        <v>229</v>
      </c>
      <c r="P63" s="6" t="s">
        <v>203</v>
      </c>
      <c r="Q63" s="32" t="str">
        <f t="shared" si="8"/>
        <v>VRX1000 (VHF) Inband/No Crossband; For APX (VHF+UHF+800) using One All-Band Antenna</v>
      </c>
      <c r="R63" s="59">
        <f t="shared" si="9"/>
        <v>1</v>
      </c>
      <c r="S63" s="44">
        <f t="shared" si="10"/>
        <v>11</v>
      </c>
      <c r="T63" s="44">
        <f t="shared" si="11"/>
        <v>1</v>
      </c>
      <c r="U63" s="44">
        <f t="shared" si="12"/>
        <v>2</v>
      </c>
      <c r="V63" s="44">
        <f t="shared" si="13"/>
        <v>465</v>
      </c>
      <c r="W63" s="44">
        <f t="shared" si="14"/>
        <v>13</v>
      </c>
      <c r="X63" s="6">
        <f t="shared" si="15"/>
        <v>3</v>
      </c>
      <c r="Y63" s="1" t="s">
        <v>331</v>
      </c>
    </row>
    <row r="64" spans="1:25" x14ac:dyDescent="0.3">
      <c r="A64" s="6"/>
      <c r="B64" s="6"/>
      <c r="C64" s="6"/>
      <c r="D64" s="6"/>
      <c r="E64" s="6" t="s">
        <v>4</v>
      </c>
      <c r="F64" s="6"/>
      <c r="G64" s="6"/>
      <c r="H64" s="6"/>
      <c r="I64" s="6"/>
      <c r="J64" s="9" t="s">
        <v>1</v>
      </c>
      <c r="K64" s="9" t="s">
        <v>4</v>
      </c>
      <c r="L64" s="9" t="s">
        <v>4</v>
      </c>
      <c r="N64" s="11" t="s">
        <v>4</v>
      </c>
      <c r="O64" s="9" t="s">
        <v>137</v>
      </c>
      <c r="P64" s="6" t="s">
        <v>204</v>
      </c>
      <c r="Q64" s="32" t="str">
        <f t="shared" si="8"/>
        <v>VRX1000 (VHF) Crossband/No Inband; For APX (VHF+UHF+800) using Unknown or User-Defined Antenna</v>
      </c>
      <c r="R64" s="59">
        <f t="shared" si="9"/>
        <v>1</v>
      </c>
      <c r="S64" s="44">
        <f t="shared" si="10"/>
        <v>11</v>
      </c>
      <c r="T64" s="44">
        <f t="shared" si="11"/>
        <v>3</v>
      </c>
      <c r="U64" s="44">
        <f t="shared" si="12"/>
        <v>0</v>
      </c>
      <c r="V64" s="44">
        <f t="shared" si="13"/>
        <v>469</v>
      </c>
      <c r="W64" s="44">
        <f t="shared" si="14"/>
        <v>5</v>
      </c>
      <c r="X64" s="6">
        <f t="shared" si="15"/>
        <v>3</v>
      </c>
      <c r="Y64" s="1" t="s">
        <v>261</v>
      </c>
    </row>
    <row r="65" spans="1:25" s="74" customFormat="1" x14ac:dyDescent="0.3">
      <c r="A65" s="83"/>
      <c r="B65" s="83"/>
      <c r="C65" s="83"/>
      <c r="D65" s="83" t="s">
        <v>4</v>
      </c>
      <c r="E65" s="83"/>
      <c r="F65" s="83" t="s">
        <v>4</v>
      </c>
      <c r="G65" s="83" t="s">
        <v>4</v>
      </c>
      <c r="H65" s="83"/>
      <c r="I65" s="83"/>
      <c r="J65" s="212" t="s">
        <v>1</v>
      </c>
      <c r="K65" s="212" t="s">
        <v>4</v>
      </c>
      <c r="L65" s="212" t="s">
        <v>4</v>
      </c>
      <c r="M65" s="213" t="s">
        <v>4</v>
      </c>
      <c r="N65" s="213" t="s">
        <v>4</v>
      </c>
      <c r="O65" s="212" t="s">
        <v>229</v>
      </c>
      <c r="P65" s="83" t="s">
        <v>205</v>
      </c>
      <c r="Q65" s="214" t="str">
        <f t="shared" si="8"/>
        <v>VRX1000 (VHF) Inband &amp; Crossband; For APX (VHF+UHF+700+800) using One All-Band Antenna</v>
      </c>
      <c r="R65" s="215">
        <f t="shared" si="9"/>
        <v>1</v>
      </c>
      <c r="S65" s="216">
        <f t="shared" si="10"/>
        <v>15</v>
      </c>
      <c r="T65" s="216">
        <f t="shared" si="11"/>
        <v>5</v>
      </c>
      <c r="U65" s="216">
        <f t="shared" si="12"/>
        <v>2</v>
      </c>
      <c r="V65" s="216">
        <f t="shared" si="13"/>
        <v>545</v>
      </c>
      <c r="W65" s="216">
        <f t="shared" si="14"/>
        <v>16</v>
      </c>
      <c r="X65" s="83">
        <f t="shared" si="15"/>
        <v>3</v>
      </c>
      <c r="Y65" s="79" t="s">
        <v>274</v>
      </c>
    </row>
    <row r="66" spans="1:25" s="74" customFormat="1" x14ac:dyDescent="0.3">
      <c r="A66" s="83"/>
      <c r="B66" s="83"/>
      <c r="C66" s="83"/>
      <c r="D66" s="83"/>
      <c r="E66" s="83" t="s">
        <v>4</v>
      </c>
      <c r="F66" s="83"/>
      <c r="G66" s="83"/>
      <c r="H66" s="83"/>
      <c r="I66" s="83"/>
      <c r="J66" s="212" t="s">
        <v>1</v>
      </c>
      <c r="K66" s="212" t="s">
        <v>4</v>
      </c>
      <c r="L66" s="212" t="s">
        <v>4</v>
      </c>
      <c r="M66" s="213" t="s">
        <v>4</v>
      </c>
      <c r="N66" s="212"/>
      <c r="O66" s="212" t="s">
        <v>229</v>
      </c>
      <c r="P66" s="83" t="s">
        <v>204</v>
      </c>
      <c r="Q66" s="214" t="str">
        <f t="shared" si="8"/>
        <v>VRX1000 (VHF) Crossband/No Inband; For APX (VHF+UHF+700) using One All-Band Antenna</v>
      </c>
      <c r="R66" s="215">
        <f t="shared" si="9"/>
        <v>1</v>
      </c>
      <c r="S66" s="216">
        <f t="shared" si="10"/>
        <v>7</v>
      </c>
      <c r="T66" s="216">
        <f t="shared" si="11"/>
        <v>3</v>
      </c>
      <c r="U66" s="216">
        <f t="shared" si="12"/>
        <v>2</v>
      </c>
      <c r="V66" s="216">
        <f t="shared" si="13"/>
        <v>403</v>
      </c>
      <c r="W66" s="216">
        <f t="shared" si="14"/>
        <v>5</v>
      </c>
      <c r="X66" s="83">
        <f t="shared" si="15"/>
        <v>3</v>
      </c>
      <c r="Y66" s="74" t="s">
        <v>265</v>
      </c>
    </row>
    <row r="67" spans="1:25" x14ac:dyDescent="0.3">
      <c r="A67" s="6"/>
      <c r="B67" s="6"/>
      <c r="C67" s="6"/>
      <c r="D67" s="6" t="s">
        <v>4</v>
      </c>
      <c r="E67" s="6"/>
      <c r="F67" s="6" t="s">
        <v>4</v>
      </c>
      <c r="G67" s="6" t="s">
        <v>4</v>
      </c>
      <c r="H67" s="6"/>
      <c r="I67" s="6"/>
      <c r="J67" s="9" t="s">
        <v>1</v>
      </c>
      <c r="K67" s="9" t="s">
        <v>4</v>
      </c>
      <c r="L67" s="9" t="s">
        <v>4</v>
      </c>
      <c r="N67" s="11" t="s">
        <v>4</v>
      </c>
      <c r="O67" s="9" t="s">
        <v>137</v>
      </c>
      <c r="P67" s="6" t="s">
        <v>205</v>
      </c>
      <c r="Q67" s="32" t="str">
        <f t="shared" si="8"/>
        <v>VRX1000 (VHF) Inband &amp; Crossband; For APX (VHF+UHF+800) using Unknown or User-Defined Antenna</v>
      </c>
      <c r="R67" s="59">
        <f t="shared" si="9"/>
        <v>1</v>
      </c>
      <c r="S67" s="44">
        <f t="shared" si="10"/>
        <v>11</v>
      </c>
      <c r="T67" s="44">
        <f t="shared" si="11"/>
        <v>5</v>
      </c>
      <c r="U67" s="44">
        <f t="shared" si="12"/>
        <v>0</v>
      </c>
      <c r="V67" s="44">
        <f t="shared" si="13"/>
        <v>475</v>
      </c>
      <c r="W67" s="44">
        <f t="shared" si="14"/>
        <v>16</v>
      </c>
      <c r="X67" s="6">
        <f t="shared" si="15"/>
        <v>3</v>
      </c>
      <c r="Y67" s="1" t="s">
        <v>261</v>
      </c>
    </row>
    <row r="68" spans="1:25" s="74" customFormat="1" x14ac:dyDescent="0.3">
      <c r="A68" s="83"/>
      <c r="B68" s="83"/>
      <c r="C68" s="83"/>
      <c r="D68" s="83"/>
      <c r="E68" s="83" t="s">
        <v>4</v>
      </c>
      <c r="F68" s="83"/>
      <c r="G68" s="83"/>
      <c r="H68" s="83"/>
      <c r="I68" s="83"/>
      <c r="J68" s="212" t="s">
        <v>1</v>
      </c>
      <c r="K68" s="212" t="s">
        <v>4</v>
      </c>
      <c r="L68" s="212" t="s">
        <v>4</v>
      </c>
      <c r="M68" s="212"/>
      <c r="N68" s="213" t="s">
        <v>4</v>
      </c>
      <c r="O68" s="212" t="s">
        <v>229</v>
      </c>
      <c r="P68" s="83" t="s">
        <v>204</v>
      </c>
      <c r="Q68" s="214" t="str">
        <f t="shared" si="8"/>
        <v>VRX1000 (VHF) Crossband/No Inband; For APX (VHF+UHF+800) using One All-Band Antenna</v>
      </c>
      <c r="R68" s="215">
        <f t="shared" si="9"/>
        <v>1</v>
      </c>
      <c r="S68" s="216">
        <f t="shared" si="10"/>
        <v>11</v>
      </c>
      <c r="T68" s="216">
        <f t="shared" si="11"/>
        <v>3</v>
      </c>
      <c r="U68" s="216">
        <f t="shared" si="12"/>
        <v>2</v>
      </c>
      <c r="V68" s="216">
        <f t="shared" si="13"/>
        <v>471</v>
      </c>
      <c r="W68" s="216">
        <f t="shared" si="14"/>
        <v>5</v>
      </c>
      <c r="X68" s="83">
        <f t="shared" si="15"/>
        <v>3</v>
      </c>
      <c r="Y68" s="74" t="s">
        <v>265</v>
      </c>
    </row>
    <row r="69" spans="1:25" s="74" customFormat="1" x14ac:dyDescent="0.3">
      <c r="A69" s="83"/>
      <c r="B69" s="83"/>
      <c r="C69" s="83"/>
      <c r="D69" s="83"/>
      <c r="E69" s="83" t="s">
        <v>4</v>
      </c>
      <c r="F69" s="83"/>
      <c r="G69" s="83"/>
      <c r="H69" s="83"/>
      <c r="I69" s="83"/>
      <c r="J69" s="212" t="s">
        <v>1</v>
      </c>
      <c r="K69" s="212" t="s">
        <v>4</v>
      </c>
      <c r="L69" s="212" t="s">
        <v>4</v>
      </c>
      <c r="M69" s="213" t="s">
        <v>4</v>
      </c>
      <c r="N69" s="213" t="s">
        <v>4</v>
      </c>
      <c r="O69" s="212" t="s">
        <v>229</v>
      </c>
      <c r="P69" s="83" t="s">
        <v>204</v>
      </c>
      <c r="Q69" s="214" t="str">
        <f t="shared" si="8"/>
        <v>VRX1000 (VHF) Crossband/No Inband; For APX (VHF+UHF+700+800) using One All-Band Antenna</v>
      </c>
      <c r="R69" s="215">
        <f t="shared" si="9"/>
        <v>1</v>
      </c>
      <c r="S69" s="216">
        <f t="shared" si="10"/>
        <v>15</v>
      </c>
      <c r="T69" s="216">
        <f t="shared" si="11"/>
        <v>3</v>
      </c>
      <c r="U69" s="216">
        <f t="shared" si="12"/>
        <v>2</v>
      </c>
      <c r="V69" s="216">
        <f t="shared" si="13"/>
        <v>539</v>
      </c>
      <c r="W69" s="216">
        <f t="shared" si="14"/>
        <v>5</v>
      </c>
      <c r="X69" s="83">
        <f t="shared" si="15"/>
        <v>3</v>
      </c>
      <c r="Y69" s="74" t="s">
        <v>265</v>
      </c>
    </row>
    <row r="70" spans="1:25" x14ac:dyDescent="0.3">
      <c r="A70" s="6"/>
      <c r="B70" s="6" t="s">
        <v>4</v>
      </c>
      <c r="C70" s="6"/>
      <c r="D70" s="6"/>
      <c r="E70" s="6"/>
      <c r="F70" s="6"/>
      <c r="G70" s="6"/>
      <c r="H70" s="6"/>
      <c r="I70" s="6"/>
      <c r="J70" s="9" t="s">
        <v>1</v>
      </c>
      <c r="M70" s="11" t="s">
        <v>4</v>
      </c>
      <c r="N70" s="11" t="s">
        <v>4</v>
      </c>
      <c r="O70" s="9" t="s">
        <v>137</v>
      </c>
      <c r="P70" s="33" t="s">
        <v>213</v>
      </c>
      <c r="Q70" s="32" t="str">
        <f t="shared" si="8"/>
        <v>VRX1000 (VHF) Crossband; For APX (700+800) using Unknown or User-Defined Antenna</v>
      </c>
      <c r="R70" s="59">
        <f t="shared" si="9"/>
        <v>1</v>
      </c>
      <c r="S70" s="44">
        <f t="shared" si="10"/>
        <v>12</v>
      </c>
      <c r="T70" s="44">
        <f t="shared" si="11"/>
        <v>4</v>
      </c>
      <c r="U70" s="44">
        <f t="shared" si="12"/>
        <v>0</v>
      </c>
      <c r="V70" s="44">
        <f t="shared" si="13"/>
        <v>489</v>
      </c>
      <c r="W70" s="44">
        <f t="shared" si="14"/>
        <v>2</v>
      </c>
      <c r="X70" s="6">
        <f t="shared" si="15"/>
        <v>1</v>
      </c>
      <c r="Y70" s="1" t="s">
        <v>261</v>
      </c>
    </row>
    <row r="71" spans="1:25" x14ac:dyDescent="0.3">
      <c r="A71" s="6"/>
      <c r="B71" s="6" t="s">
        <v>4</v>
      </c>
      <c r="C71" s="6"/>
      <c r="D71" s="6"/>
      <c r="E71" s="6"/>
      <c r="F71" s="6"/>
      <c r="G71" s="6"/>
      <c r="H71" s="6"/>
      <c r="I71" s="6"/>
      <c r="J71" s="9" t="s">
        <v>1</v>
      </c>
      <c r="M71" s="11" t="s">
        <v>4</v>
      </c>
      <c r="N71" s="11" t="s">
        <v>4</v>
      </c>
      <c r="O71" s="9" t="s">
        <v>24</v>
      </c>
      <c r="P71" s="33" t="s">
        <v>213</v>
      </c>
      <c r="Q71" s="32" t="str">
        <f t="shared" si="8"/>
        <v>VRX1000 (VHF) Crossband; For APX (700+800) using Single-Band Antenna(s)</v>
      </c>
      <c r="R71" s="59">
        <f t="shared" si="9"/>
        <v>1</v>
      </c>
      <c r="S71" s="44">
        <f t="shared" si="10"/>
        <v>12</v>
      </c>
      <c r="T71" s="44">
        <f t="shared" si="11"/>
        <v>4</v>
      </c>
      <c r="U71" s="44">
        <f t="shared" si="12"/>
        <v>1</v>
      </c>
      <c r="V71" s="44">
        <f t="shared" si="13"/>
        <v>490</v>
      </c>
      <c r="W71" s="44">
        <f t="shared" si="14"/>
        <v>2</v>
      </c>
      <c r="X71" s="6">
        <f t="shared" si="15"/>
        <v>1</v>
      </c>
      <c r="Y71" s="1" t="s">
        <v>261</v>
      </c>
    </row>
    <row r="72" spans="1:25" x14ac:dyDescent="0.3">
      <c r="A72" s="6"/>
      <c r="B72" s="6" t="s">
        <v>4</v>
      </c>
      <c r="C72" s="6"/>
      <c r="D72" s="6"/>
      <c r="E72" s="6"/>
      <c r="F72" s="6"/>
      <c r="G72" s="6"/>
      <c r="H72" s="6"/>
      <c r="I72" s="6"/>
      <c r="J72" s="9" t="s">
        <v>1</v>
      </c>
      <c r="M72" s="11" t="s">
        <v>4</v>
      </c>
      <c r="N72" s="11" t="s">
        <v>4</v>
      </c>
      <c r="O72" s="9" t="s">
        <v>229</v>
      </c>
      <c r="P72" s="33" t="s">
        <v>213</v>
      </c>
      <c r="Q72" s="32" t="str">
        <f t="shared" ref="Q72:Q135" si="16">$J$6&amp;"("&amp;$J72&amp;")"&amp;" "&amp;VLOOKUP($P72,RPTCodes,2,FALSE) &amp;"; For APX ("&amp;VLOOKUP($S72,BAND_NAMES,2)&amp;") using "&amp;VLOOKUP($O72,ANTcodes,3,FALSE)</f>
        <v>VRX1000 (VHF) Crossband; For APX (700+800) using One All-Band Antenna</v>
      </c>
      <c r="R72" s="59">
        <f t="shared" ref="R72:R135" si="17">VLOOKUP(J72,Freq_Bands,2)</f>
        <v>1</v>
      </c>
      <c r="S72" s="44">
        <f t="shared" ref="S72:S135" si="18">IF(K72="X",1,0)+IF(L72="X",2,0)+IF(M72="X",4,0)+IF(N72="X",8,0)</f>
        <v>12</v>
      </c>
      <c r="T72" s="44">
        <f t="shared" ref="T72:T135" si="19">VLOOKUP(P72,RPTCodes,4,FALSE)</f>
        <v>4</v>
      </c>
      <c r="U72" s="44">
        <f t="shared" ref="U72:U135" si="20">VLOOKUP(O72,ANTcodes,2,FALSE)</f>
        <v>2</v>
      </c>
      <c r="V72" s="44">
        <f t="shared" ref="V72:V135" si="21">$U72*MULT_ANT+$T72*MULT_RPT+$S72*MULT_MRF+$R72*MULT_VRF</f>
        <v>491</v>
      </c>
      <c r="W72" s="44">
        <f t="shared" ref="W72:W135" si="22">IF($A72="X",1,0)+IF($B72="X",2,0)+IF($C72="X",3,0)+IF($D72="X",4,0)+IF($E72="X",5,0)+IF($F72="X",6,0)+IF($H72="X",10,0)+IF($G72="X",6,0)</f>
        <v>2</v>
      </c>
      <c r="X72" s="6">
        <f t="shared" ref="X72:X135" si="23">COUNTA(K72:L72)+IF(RIGHT(M72&amp;N72,1)="X",1,0)</f>
        <v>1</v>
      </c>
      <c r="Y72" s="1" t="s">
        <v>261</v>
      </c>
    </row>
    <row r="73" spans="1:25" x14ac:dyDescent="0.3">
      <c r="A73" s="6" t="s">
        <v>4</v>
      </c>
      <c r="B73" s="6"/>
      <c r="C73" s="6"/>
      <c r="D73" s="6"/>
      <c r="E73" s="6"/>
      <c r="F73" s="6" t="s">
        <v>4</v>
      </c>
      <c r="G73" s="6" t="s">
        <v>4</v>
      </c>
      <c r="H73" s="6"/>
      <c r="I73" s="6"/>
      <c r="J73" s="9" t="s">
        <v>1</v>
      </c>
      <c r="K73" s="9" t="s">
        <v>4</v>
      </c>
      <c r="M73" s="11" t="s">
        <v>4</v>
      </c>
      <c r="N73" s="11" t="s">
        <v>4</v>
      </c>
      <c r="O73" s="9" t="s">
        <v>137</v>
      </c>
      <c r="P73" s="6" t="s">
        <v>203</v>
      </c>
      <c r="Q73" s="32" t="str">
        <f t="shared" si="16"/>
        <v>VRX1000 (VHF) Inband/No Crossband; For APX (VHF+700+800) using Unknown or User-Defined Antenna</v>
      </c>
      <c r="R73" s="59">
        <f t="shared" si="17"/>
        <v>1</v>
      </c>
      <c r="S73" s="44">
        <f t="shared" si="18"/>
        <v>13</v>
      </c>
      <c r="T73" s="44">
        <f t="shared" si="19"/>
        <v>1</v>
      </c>
      <c r="U73" s="44">
        <f t="shared" si="20"/>
        <v>0</v>
      </c>
      <c r="V73" s="44">
        <f t="shared" si="21"/>
        <v>497</v>
      </c>
      <c r="W73" s="44">
        <f t="shared" si="22"/>
        <v>13</v>
      </c>
      <c r="X73" s="6">
        <f t="shared" si="23"/>
        <v>2</v>
      </c>
      <c r="Y73" s="1" t="s">
        <v>261</v>
      </c>
    </row>
    <row r="74" spans="1:25" x14ac:dyDescent="0.3">
      <c r="A74" s="6"/>
      <c r="B74" s="6" t="s">
        <v>4</v>
      </c>
      <c r="C74" s="6"/>
      <c r="D74" s="6"/>
      <c r="E74" s="6"/>
      <c r="F74" s="6" t="s">
        <v>4</v>
      </c>
      <c r="G74" s="6" t="s">
        <v>4</v>
      </c>
      <c r="H74" s="6"/>
      <c r="I74" s="6"/>
      <c r="J74" s="9" t="s">
        <v>1</v>
      </c>
      <c r="K74" s="9" t="s">
        <v>4</v>
      </c>
      <c r="M74" s="11" t="s">
        <v>4</v>
      </c>
      <c r="N74" s="11" t="s">
        <v>4</v>
      </c>
      <c r="O74" s="9" t="s">
        <v>24</v>
      </c>
      <c r="P74" s="6" t="s">
        <v>203</v>
      </c>
      <c r="Q74" s="32" t="str">
        <f t="shared" si="16"/>
        <v>VRX1000 (VHF) Inband/No Crossband; For APX (VHF+700+800) using Single-Band Antenna(s)</v>
      </c>
      <c r="R74" s="59">
        <f t="shared" si="17"/>
        <v>1</v>
      </c>
      <c r="S74" s="44">
        <f t="shared" si="18"/>
        <v>13</v>
      </c>
      <c r="T74" s="44">
        <f t="shared" si="19"/>
        <v>1</v>
      </c>
      <c r="U74" s="44">
        <f t="shared" si="20"/>
        <v>1</v>
      </c>
      <c r="V74" s="44">
        <f t="shared" si="21"/>
        <v>498</v>
      </c>
      <c r="W74" s="44">
        <f t="shared" si="22"/>
        <v>14</v>
      </c>
      <c r="X74" s="6">
        <f t="shared" si="23"/>
        <v>2</v>
      </c>
      <c r="Y74" s="1" t="s">
        <v>337</v>
      </c>
    </row>
    <row r="75" spans="1:25" x14ac:dyDescent="0.3">
      <c r="A75" s="6" t="s">
        <v>4</v>
      </c>
      <c r="B75" s="6"/>
      <c r="C75" s="6"/>
      <c r="D75" s="6"/>
      <c r="E75" s="6"/>
      <c r="F75" s="6" t="s">
        <v>4</v>
      </c>
      <c r="G75" s="6" t="s">
        <v>4</v>
      </c>
      <c r="H75" s="6"/>
      <c r="I75" s="6"/>
      <c r="J75" s="9" t="s">
        <v>1</v>
      </c>
      <c r="K75" s="9" t="s">
        <v>4</v>
      </c>
      <c r="M75" s="11" t="s">
        <v>4</v>
      </c>
      <c r="N75" s="11" t="s">
        <v>4</v>
      </c>
      <c r="O75" s="9" t="s">
        <v>229</v>
      </c>
      <c r="P75" s="6" t="s">
        <v>203</v>
      </c>
      <c r="Q75" s="32" t="str">
        <f t="shared" si="16"/>
        <v>VRX1000 (VHF) Inband/No Crossband; For APX (VHF+700+800) using One All-Band Antenna</v>
      </c>
      <c r="R75" s="59">
        <f t="shared" si="17"/>
        <v>1</v>
      </c>
      <c r="S75" s="44">
        <f t="shared" si="18"/>
        <v>13</v>
      </c>
      <c r="T75" s="44">
        <f t="shared" si="19"/>
        <v>1</v>
      </c>
      <c r="U75" s="44">
        <f t="shared" si="20"/>
        <v>2</v>
      </c>
      <c r="V75" s="44">
        <f t="shared" si="21"/>
        <v>499</v>
      </c>
      <c r="W75" s="44">
        <f t="shared" si="22"/>
        <v>13</v>
      </c>
      <c r="X75" s="6">
        <f t="shared" si="23"/>
        <v>2</v>
      </c>
      <c r="Y75" s="1" t="s">
        <v>321</v>
      </c>
    </row>
    <row r="76" spans="1:25" s="74" customFormat="1" x14ac:dyDescent="0.3">
      <c r="A76" s="83"/>
      <c r="B76" s="83" t="s">
        <v>4</v>
      </c>
      <c r="C76" s="83"/>
      <c r="D76" s="83"/>
      <c r="E76" s="83"/>
      <c r="F76" s="83"/>
      <c r="G76" s="83"/>
      <c r="H76" s="83" t="s">
        <v>4</v>
      </c>
      <c r="I76" s="83"/>
      <c r="J76" s="212" t="s">
        <v>1</v>
      </c>
      <c r="K76" s="212" t="s">
        <v>4</v>
      </c>
      <c r="L76" s="212" t="s">
        <v>4</v>
      </c>
      <c r="M76" s="212"/>
      <c r="N76" s="212"/>
      <c r="O76" s="212" t="s">
        <v>24</v>
      </c>
      <c r="P76" s="83" t="s">
        <v>204</v>
      </c>
      <c r="Q76" s="214" t="str">
        <f t="shared" si="16"/>
        <v>VRX1000 (VHF) Crossband/No Inband; For APX (VHF+UHF) using Single-Band Antenna(s)</v>
      </c>
      <c r="R76" s="215">
        <f t="shared" si="17"/>
        <v>1</v>
      </c>
      <c r="S76" s="216">
        <f t="shared" si="18"/>
        <v>3</v>
      </c>
      <c r="T76" s="216">
        <f t="shared" si="19"/>
        <v>3</v>
      </c>
      <c r="U76" s="216">
        <f t="shared" si="20"/>
        <v>1</v>
      </c>
      <c r="V76" s="216">
        <f t="shared" si="21"/>
        <v>334</v>
      </c>
      <c r="W76" s="216">
        <f t="shared" si="22"/>
        <v>12</v>
      </c>
      <c r="X76" s="83">
        <f t="shared" si="23"/>
        <v>2</v>
      </c>
      <c r="Y76" s="74" t="s">
        <v>257</v>
      </c>
    </row>
    <row r="77" spans="1:25" x14ac:dyDescent="0.3">
      <c r="A77" s="83"/>
      <c r="B77" s="83" t="s">
        <v>4</v>
      </c>
      <c r="C77" s="83"/>
      <c r="D77" s="83"/>
      <c r="E77" s="83"/>
      <c r="F77" s="83"/>
      <c r="G77" s="83"/>
      <c r="H77" s="83" t="s">
        <v>4</v>
      </c>
      <c r="I77" s="83"/>
      <c r="J77" s="212" t="s">
        <v>1</v>
      </c>
      <c r="K77" s="212" t="s">
        <v>4</v>
      </c>
      <c r="L77" s="212"/>
      <c r="M77" s="213" t="s">
        <v>4</v>
      </c>
      <c r="N77" s="213" t="s">
        <v>4</v>
      </c>
      <c r="O77" s="212" t="s">
        <v>24</v>
      </c>
      <c r="P77" s="83" t="s">
        <v>204</v>
      </c>
      <c r="Q77" s="214" t="str">
        <f t="shared" si="16"/>
        <v>VRX1000 (VHF) Crossband/No Inband; For APX (VHF+700+800) using Single-Band Antenna(s)</v>
      </c>
      <c r="R77" s="215">
        <f t="shared" si="17"/>
        <v>1</v>
      </c>
      <c r="S77" s="216">
        <f t="shared" si="18"/>
        <v>13</v>
      </c>
      <c r="T77" s="216">
        <f t="shared" si="19"/>
        <v>3</v>
      </c>
      <c r="U77" s="216">
        <f t="shared" si="20"/>
        <v>1</v>
      </c>
      <c r="V77" s="216">
        <f t="shared" si="21"/>
        <v>504</v>
      </c>
      <c r="W77" s="216">
        <f t="shared" si="22"/>
        <v>12</v>
      </c>
      <c r="X77" s="83">
        <f t="shared" si="23"/>
        <v>2</v>
      </c>
      <c r="Y77" s="74" t="s">
        <v>306</v>
      </c>
    </row>
    <row r="78" spans="1:25" s="74" customFormat="1" x14ac:dyDescent="0.3">
      <c r="A78" s="83"/>
      <c r="B78" s="83" t="s">
        <v>4</v>
      </c>
      <c r="C78" s="83"/>
      <c r="D78" s="83"/>
      <c r="E78" s="83"/>
      <c r="F78" s="83"/>
      <c r="G78" s="83"/>
      <c r="H78" s="83" t="s">
        <v>4</v>
      </c>
      <c r="I78" s="83"/>
      <c r="J78" s="212" t="s">
        <v>1</v>
      </c>
      <c r="K78" s="212" t="s">
        <v>4</v>
      </c>
      <c r="L78" s="212" t="s">
        <v>4</v>
      </c>
      <c r="M78" s="213" t="s">
        <v>4</v>
      </c>
      <c r="N78" s="212"/>
      <c r="O78" s="212" t="s">
        <v>24</v>
      </c>
      <c r="P78" s="83" t="s">
        <v>204</v>
      </c>
      <c r="Q78" s="214" t="str">
        <f t="shared" si="16"/>
        <v>VRX1000 (VHF) Crossband/No Inband; For APX (VHF+UHF+700) using Single-Band Antenna(s)</v>
      </c>
      <c r="R78" s="215">
        <f t="shared" si="17"/>
        <v>1</v>
      </c>
      <c r="S78" s="216">
        <f t="shared" si="18"/>
        <v>7</v>
      </c>
      <c r="T78" s="216">
        <f t="shared" si="19"/>
        <v>3</v>
      </c>
      <c r="U78" s="216">
        <f t="shared" si="20"/>
        <v>1</v>
      </c>
      <c r="V78" s="216">
        <f t="shared" si="21"/>
        <v>402</v>
      </c>
      <c r="W78" s="216">
        <f t="shared" si="22"/>
        <v>12</v>
      </c>
      <c r="X78" s="83">
        <f t="shared" si="23"/>
        <v>3</v>
      </c>
      <c r="Y78" s="74" t="s">
        <v>271</v>
      </c>
    </row>
    <row r="79" spans="1:25" x14ac:dyDescent="0.3">
      <c r="A79" s="6"/>
      <c r="B79" s="6"/>
      <c r="C79" s="6"/>
      <c r="D79" s="6" t="s">
        <v>4</v>
      </c>
      <c r="E79" s="6"/>
      <c r="F79" s="6" t="s">
        <v>4</v>
      </c>
      <c r="G79" s="6" t="s">
        <v>4</v>
      </c>
      <c r="H79" s="6"/>
      <c r="I79" s="6"/>
      <c r="J79" s="9" t="s">
        <v>1</v>
      </c>
      <c r="K79" s="9" t="s">
        <v>4</v>
      </c>
      <c r="M79" s="11" t="s">
        <v>4</v>
      </c>
      <c r="N79" s="11" t="s">
        <v>4</v>
      </c>
      <c r="O79" s="9" t="s">
        <v>137</v>
      </c>
      <c r="P79" s="6" t="s">
        <v>205</v>
      </c>
      <c r="Q79" s="32" t="str">
        <f t="shared" si="16"/>
        <v>VRX1000 (VHF) Inband &amp; Crossband; For APX (VHF+700+800) using Unknown or User-Defined Antenna</v>
      </c>
      <c r="R79" s="59">
        <f t="shared" si="17"/>
        <v>1</v>
      </c>
      <c r="S79" s="44">
        <f t="shared" si="18"/>
        <v>13</v>
      </c>
      <c r="T79" s="44">
        <f t="shared" si="19"/>
        <v>5</v>
      </c>
      <c r="U79" s="44">
        <f t="shared" si="20"/>
        <v>0</v>
      </c>
      <c r="V79" s="44">
        <f t="shared" si="21"/>
        <v>509</v>
      </c>
      <c r="W79" s="44">
        <f t="shared" si="22"/>
        <v>16</v>
      </c>
      <c r="X79" s="6">
        <f t="shared" si="23"/>
        <v>2</v>
      </c>
      <c r="Y79" s="1" t="s">
        <v>261</v>
      </c>
    </row>
    <row r="80" spans="1:25" x14ac:dyDescent="0.3">
      <c r="A80" s="6"/>
      <c r="B80" s="6" t="s">
        <v>4</v>
      </c>
      <c r="C80" s="6"/>
      <c r="D80" s="6"/>
      <c r="E80" s="6"/>
      <c r="F80" s="6" t="s">
        <v>4</v>
      </c>
      <c r="G80" s="6" t="s">
        <v>4</v>
      </c>
      <c r="H80" s="6"/>
      <c r="I80" s="6"/>
      <c r="J80" s="9" t="s">
        <v>1</v>
      </c>
      <c r="K80" s="9" t="s">
        <v>4</v>
      </c>
      <c r="M80" s="11" t="s">
        <v>4</v>
      </c>
      <c r="N80" s="11" t="s">
        <v>4</v>
      </c>
      <c r="O80" s="9" t="s">
        <v>24</v>
      </c>
      <c r="P80" s="6" t="s">
        <v>205</v>
      </c>
      <c r="Q80" s="32" t="str">
        <f t="shared" si="16"/>
        <v>VRX1000 (VHF) Inband &amp; Crossband; For APX (VHF+700+800) using Single-Band Antenna(s)</v>
      </c>
      <c r="R80" s="59">
        <f t="shared" si="17"/>
        <v>1</v>
      </c>
      <c r="S80" s="44">
        <f t="shared" si="18"/>
        <v>13</v>
      </c>
      <c r="T80" s="44">
        <f t="shared" si="19"/>
        <v>5</v>
      </c>
      <c r="U80" s="44">
        <f t="shared" si="20"/>
        <v>1</v>
      </c>
      <c r="V80" s="44">
        <f t="shared" si="21"/>
        <v>510</v>
      </c>
      <c r="W80" s="44">
        <f t="shared" si="22"/>
        <v>14</v>
      </c>
      <c r="X80" s="6">
        <f t="shared" si="23"/>
        <v>2</v>
      </c>
      <c r="Y80" s="1" t="s">
        <v>346</v>
      </c>
    </row>
    <row r="81" spans="1:25" s="74" customFormat="1" x14ac:dyDescent="0.3">
      <c r="A81" s="83"/>
      <c r="B81" s="83" t="s">
        <v>4</v>
      </c>
      <c r="C81" s="83"/>
      <c r="D81" s="83"/>
      <c r="E81" s="83"/>
      <c r="F81" s="83"/>
      <c r="G81" s="83"/>
      <c r="H81" s="83" t="s">
        <v>4</v>
      </c>
      <c r="I81" s="83"/>
      <c r="J81" s="212" t="s">
        <v>1</v>
      </c>
      <c r="K81" s="212" t="s">
        <v>4</v>
      </c>
      <c r="L81" s="212" t="s">
        <v>4</v>
      </c>
      <c r="M81" s="212"/>
      <c r="N81" s="213" t="s">
        <v>4</v>
      </c>
      <c r="O81" s="212" t="s">
        <v>24</v>
      </c>
      <c r="P81" s="83" t="s">
        <v>204</v>
      </c>
      <c r="Q81" s="214" t="str">
        <f t="shared" si="16"/>
        <v>VRX1000 (VHF) Crossband/No Inband; For APX (VHF+UHF+800) using Single-Band Antenna(s)</v>
      </c>
      <c r="R81" s="215">
        <f t="shared" si="17"/>
        <v>1</v>
      </c>
      <c r="S81" s="216">
        <f t="shared" si="18"/>
        <v>11</v>
      </c>
      <c r="T81" s="216">
        <f t="shared" si="19"/>
        <v>3</v>
      </c>
      <c r="U81" s="216">
        <f t="shared" si="20"/>
        <v>1</v>
      </c>
      <c r="V81" s="216">
        <f t="shared" si="21"/>
        <v>470</v>
      </c>
      <c r="W81" s="216">
        <f t="shared" si="22"/>
        <v>12</v>
      </c>
      <c r="X81" s="83">
        <f t="shared" si="23"/>
        <v>3</v>
      </c>
      <c r="Y81" s="74" t="s">
        <v>271</v>
      </c>
    </row>
    <row r="82" spans="1:25" x14ac:dyDescent="0.3">
      <c r="A82" s="6"/>
      <c r="B82" s="6"/>
      <c r="C82" s="6"/>
      <c r="D82" s="6" t="s">
        <v>4</v>
      </c>
      <c r="E82" s="6"/>
      <c r="F82" s="6"/>
      <c r="G82" s="6"/>
      <c r="H82" s="6"/>
      <c r="I82" s="6"/>
      <c r="J82" s="9" t="s">
        <v>1</v>
      </c>
      <c r="L82" s="9" t="s">
        <v>4</v>
      </c>
      <c r="M82" s="11" t="s">
        <v>4</v>
      </c>
      <c r="N82" s="11" t="s">
        <v>4</v>
      </c>
      <c r="O82" s="9" t="s">
        <v>137</v>
      </c>
      <c r="P82" s="33" t="s">
        <v>213</v>
      </c>
      <c r="Q82" s="32" t="str">
        <f t="shared" si="16"/>
        <v>VRX1000 (VHF) Crossband; For APX (UHF+700+800) using Unknown or User-Defined Antenna</v>
      </c>
      <c r="R82" s="59">
        <f t="shared" si="17"/>
        <v>1</v>
      </c>
      <c r="S82" s="44">
        <f t="shared" si="18"/>
        <v>14</v>
      </c>
      <c r="T82" s="44">
        <f t="shared" si="19"/>
        <v>4</v>
      </c>
      <c r="U82" s="44">
        <f t="shared" si="20"/>
        <v>0</v>
      </c>
      <c r="V82" s="44">
        <f t="shared" si="21"/>
        <v>523</v>
      </c>
      <c r="W82" s="44">
        <f t="shared" si="22"/>
        <v>4</v>
      </c>
      <c r="X82" s="6">
        <f t="shared" si="23"/>
        <v>2</v>
      </c>
      <c r="Y82" s="1" t="s">
        <v>261</v>
      </c>
    </row>
    <row r="83" spans="1:25" x14ac:dyDescent="0.3">
      <c r="A83" s="6"/>
      <c r="B83" s="6" t="s">
        <v>4</v>
      </c>
      <c r="C83" s="6"/>
      <c r="D83" s="6"/>
      <c r="E83" s="6"/>
      <c r="F83" s="6"/>
      <c r="G83" s="6"/>
      <c r="H83" s="6"/>
      <c r="I83" s="6"/>
      <c r="J83" s="9" t="s">
        <v>1</v>
      </c>
      <c r="L83" s="9" t="s">
        <v>4</v>
      </c>
      <c r="M83" s="11" t="s">
        <v>4</v>
      </c>
      <c r="N83" s="11" t="s">
        <v>4</v>
      </c>
      <c r="O83" s="9" t="s">
        <v>24</v>
      </c>
      <c r="P83" s="33" t="s">
        <v>213</v>
      </c>
      <c r="Q83" s="32" t="str">
        <f t="shared" si="16"/>
        <v>VRX1000 (VHF) Crossband; For APX (UHF+700+800) using Single-Band Antenna(s)</v>
      </c>
      <c r="R83" s="59">
        <f t="shared" si="17"/>
        <v>1</v>
      </c>
      <c r="S83" s="44">
        <f t="shared" si="18"/>
        <v>14</v>
      </c>
      <c r="T83" s="44">
        <f t="shared" si="19"/>
        <v>4</v>
      </c>
      <c r="U83" s="44">
        <f t="shared" si="20"/>
        <v>1</v>
      </c>
      <c r="V83" s="44">
        <f t="shared" si="21"/>
        <v>524</v>
      </c>
      <c r="W83" s="44">
        <f t="shared" si="22"/>
        <v>2</v>
      </c>
      <c r="X83" s="6">
        <f t="shared" si="23"/>
        <v>2</v>
      </c>
      <c r="Y83" s="1" t="s">
        <v>261</v>
      </c>
    </row>
    <row r="84" spans="1:25" s="74" customFormat="1" x14ac:dyDescent="0.3">
      <c r="A84" s="83"/>
      <c r="B84" s="83" t="s">
        <v>4</v>
      </c>
      <c r="C84" s="83"/>
      <c r="D84" s="83"/>
      <c r="E84" s="83"/>
      <c r="F84" s="83"/>
      <c r="G84" s="83"/>
      <c r="H84" s="83" t="s">
        <v>4</v>
      </c>
      <c r="I84" s="83"/>
      <c r="J84" s="212" t="s">
        <v>1</v>
      </c>
      <c r="K84" s="212" t="s">
        <v>4</v>
      </c>
      <c r="L84" s="212" t="s">
        <v>4</v>
      </c>
      <c r="M84" s="213" t="s">
        <v>4</v>
      </c>
      <c r="N84" s="213" t="s">
        <v>4</v>
      </c>
      <c r="O84" s="212" t="s">
        <v>24</v>
      </c>
      <c r="P84" s="83" t="s">
        <v>204</v>
      </c>
      <c r="Q84" s="214" t="str">
        <f t="shared" si="16"/>
        <v>VRX1000 (VHF) Crossband/No Inband; For APX (VHF+UHF+700+800) using Single-Band Antenna(s)</v>
      </c>
      <c r="R84" s="215">
        <f t="shared" si="17"/>
        <v>1</v>
      </c>
      <c r="S84" s="216">
        <f t="shared" si="18"/>
        <v>15</v>
      </c>
      <c r="T84" s="216">
        <f t="shared" si="19"/>
        <v>3</v>
      </c>
      <c r="U84" s="216">
        <f t="shared" si="20"/>
        <v>1</v>
      </c>
      <c r="V84" s="216">
        <f t="shared" si="21"/>
        <v>538</v>
      </c>
      <c r="W84" s="216">
        <f t="shared" si="22"/>
        <v>12</v>
      </c>
      <c r="X84" s="83">
        <f t="shared" si="23"/>
        <v>3</v>
      </c>
      <c r="Y84" s="74" t="s">
        <v>271</v>
      </c>
    </row>
    <row r="85" spans="1:25" x14ac:dyDescent="0.3">
      <c r="A85" s="6" t="s">
        <v>4</v>
      </c>
      <c r="B85" s="6"/>
      <c r="C85" s="6"/>
      <c r="D85" s="6"/>
      <c r="E85" s="6"/>
      <c r="F85" s="6" t="s">
        <v>4</v>
      </c>
      <c r="G85" s="6" t="s">
        <v>4</v>
      </c>
      <c r="H85" s="6"/>
      <c r="I85" s="6"/>
      <c r="J85" s="9" t="s">
        <v>1</v>
      </c>
      <c r="K85" s="9" t="s">
        <v>4</v>
      </c>
      <c r="L85" s="9" t="s">
        <v>4</v>
      </c>
      <c r="M85" s="11" t="s">
        <v>4</v>
      </c>
      <c r="N85" s="11" t="s">
        <v>4</v>
      </c>
      <c r="O85" s="9" t="s">
        <v>137</v>
      </c>
      <c r="P85" s="6" t="s">
        <v>203</v>
      </c>
      <c r="Q85" s="32" t="str">
        <f t="shared" si="16"/>
        <v>VRX1000 (VHF) Inband/No Crossband; For APX (VHF+UHF+700+800) using Unknown or User-Defined Antenna</v>
      </c>
      <c r="R85" s="59">
        <f t="shared" si="17"/>
        <v>1</v>
      </c>
      <c r="S85" s="44">
        <f t="shared" si="18"/>
        <v>15</v>
      </c>
      <c r="T85" s="44">
        <f t="shared" si="19"/>
        <v>1</v>
      </c>
      <c r="U85" s="44">
        <f t="shared" si="20"/>
        <v>0</v>
      </c>
      <c r="V85" s="44">
        <f t="shared" si="21"/>
        <v>531</v>
      </c>
      <c r="W85" s="44">
        <f t="shared" si="22"/>
        <v>13</v>
      </c>
      <c r="X85" s="6">
        <f t="shared" si="23"/>
        <v>3</v>
      </c>
      <c r="Y85" s="1" t="s">
        <v>261</v>
      </c>
    </row>
    <row r="86" spans="1:25" x14ac:dyDescent="0.3">
      <c r="A86" s="6"/>
      <c r="B86" s="6" t="s">
        <v>4</v>
      </c>
      <c r="C86" s="6"/>
      <c r="D86" s="6"/>
      <c r="E86" s="6"/>
      <c r="F86" s="6" t="s">
        <v>4</v>
      </c>
      <c r="G86" s="6" t="s">
        <v>4</v>
      </c>
      <c r="H86" s="6"/>
      <c r="I86" s="6"/>
      <c r="J86" s="9" t="s">
        <v>1</v>
      </c>
      <c r="K86" s="9" t="s">
        <v>4</v>
      </c>
      <c r="L86" s="9" t="s">
        <v>4</v>
      </c>
      <c r="M86" s="11" t="s">
        <v>4</v>
      </c>
      <c r="N86" s="11" t="s">
        <v>4</v>
      </c>
      <c r="O86" s="9" t="s">
        <v>24</v>
      </c>
      <c r="P86" s="6" t="s">
        <v>203</v>
      </c>
      <c r="Q86" s="32" t="str">
        <f t="shared" si="16"/>
        <v>VRX1000 (VHF) Inband/No Crossband; For APX (VHF+UHF+700+800) using Single-Band Antenna(s)</v>
      </c>
      <c r="R86" s="59">
        <f t="shared" si="17"/>
        <v>1</v>
      </c>
      <c r="S86" s="44">
        <f t="shared" si="18"/>
        <v>15</v>
      </c>
      <c r="T86" s="44">
        <f t="shared" si="19"/>
        <v>1</v>
      </c>
      <c r="U86" s="44">
        <f t="shared" si="20"/>
        <v>1</v>
      </c>
      <c r="V86" s="44">
        <f t="shared" si="21"/>
        <v>532</v>
      </c>
      <c r="W86" s="44">
        <f t="shared" si="22"/>
        <v>14</v>
      </c>
      <c r="X86" s="6">
        <f t="shared" si="23"/>
        <v>3</v>
      </c>
      <c r="Y86" s="1" t="s">
        <v>273</v>
      </c>
    </row>
    <row r="87" spans="1:25" x14ac:dyDescent="0.3">
      <c r="A87" s="6" t="s">
        <v>4</v>
      </c>
      <c r="B87" s="6"/>
      <c r="C87" s="6"/>
      <c r="D87" s="6"/>
      <c r="E87" s="6"/>
      <c r="F87" s="6" t="s">
        <v>4</v>
      </c>
      <c r="G87" s="6" t="s">
        <v>4</v>
      </c>
      <c r="H87" s="6"/>
      <c r="I87" s="6"/>
      <c r="J87" s="9" t="s">
        <v>1</v>
      </c>
      <c r="K87" s="9" t="s">
        <v>4</v>
      </c>
      <c r="L87" s="9" t="s">
        <v>4</v>
      </c>
      <c r="M87" s="11" t="s">
        <v>4</v>
      </c>
      <c r="N87" s="11" t="s">
        <v>4</v>
      </c>
      <c r="O87" s="9" t="s">
        <v>229</v>
      </c>
      <c r="P87" s="6" t="s">
        <v>203</v>
      </c>
      <c r="Q87" s="32" t="str">
        <f t="shared" si="16"/>
        <v>VRX1000 (VHF) Inband/No Crossband; For APX (VHF+UHF+700+800) using One All-Band Antenna</v>
      </c>
      <c r="R87" s="59">
        <f t="shared" si="17"/>
        <v>1</v>
      </c>
      <c r="S87" s="44">
        <f t="shared" si="18"/>
        <v>15</v>
      </c>
      <c r="T87" s="44">
        <f t="shared" si="19"/>
        <v>1</v>
      </c>
      <c r="U87" s="44">
        <f t="shared" si="20"/>
        <v>2</v>
      </c>
      <c r="V87" s="44">
        <f t="shared" si="21"/>
        <v>533</v>
      </c>
      <c r="W87" s="44">
        <f t="shared" si="22"/>
        <v>13</v>
      </c>
      <c r="X87" s="6">
        <f t="shared" si="23"/>
        <v>3</v>
      </c>
      <c r="Y87" s="1" t="s">
        <v>331</v>
      </c>
    </row>
    <row r="88" spans="1:25" x14ac:dyDescent="0.3">
      <c r="A88" s="6"/>
      <c r="B88" s="6"/>
      <c r="C88" s="6"/>
      <c r="D88" s="6"/>
      <c r="E88" s="6" t="s">
        <v>4</v>
      </c>
      <c r="F88" s="6"/>
      <c r="G88" s="6"/>
      <c r="H88" s="6"/>
      <c r="I88" s="6"/>
      <c r="J88" s="9" t="s">
        <v>1</v>
      </c>
      <c r="K88" s="9" t="s">
        <v>4</v>
      </c>
      <c r="L88" s="9" t="s">
        <v>4</v>
      </c>
      <c r="M88" s="11" t="s">
        <v>4</v>
      </c>
      <c r="N88" s="11" t="s">
        <v>4</v>
      </c>
      <c r="O88" s="9" t="s">
        <v>137</v>
      </c>
      <c r="P88" s="6" t="s">
        <v>204</v>
      </c>
      <c r="Q88" s="32" t="str">
        <f t="shared" si="16"/>
        <v>VRX1000 (VHF) Crossband/No Inband; For APX (VHF+UHF+700+800) using Unknown or User-Defined Antenna</v>
      </c>
      <c r="R88" s="59">
        <f t="shared" si="17"/>
        <v>1</v>
      </c>
      <c r="S88" s="44">
        <f t="shared" si="18"/>
        <v>15</v>
      </c>
      <c r="T88" s="44">
        <f t="shared" si="19"/>
        <v>3</v>
      </c>
      <c r="U88" s="44">
        <f t="shared" si="20"/>
        <v>0</v>
      </c>
      <c r="V88" s="44">
        <f t="shared" si="21"/>
        <v>537</v>
      </c>
      <c r="W88" s="44">
        <f t="shared" si="22"/>
        <v>5</v>
      </c>
      <c r="X88" s="6">
        <f t="shared" si="23"/>
        <v>3</v>
      </c>
      <c r="Y88" s="1" t="s">
        <v>261</v>
      </c>
    </row>
    <row r="89" spans="1:25" s="74" customFormat="1" x14ac:dyDescent="0.3">
      <c r="A89" s="83"/>
      <c r="B89" s="83" t="s">
        <v>4</v>
      </c>
      <c r="C89" s="83"/>
      <c r="D89" s="83"/>
      <c r="E89" s="83"/>
      <c r="F89" s="83" t="s">
        <v>4</v>
      </c>
      <c r="G89" s="83" t="s">
        <v>4</v>
      </c>
      <c r="H89" s="83"/>
      <c r="I89" s="83"/>
      <c r="J89" s="212" t="s">
        <v>1</v>
      </c>
      <c r="K89" s="212" t="s">
        <v>4</v>
      </c>
      <c r="L89" s="212" t="s">
        <v>4</v>
      </c>
      <c r="M89" s="212"/>
      <c r="N89" s="212"/>
      <c r="O89" s="212" t="s">
        <v>24</v>
      </c>
      <c r="P89" s="83" t="s">
        <v>205</v>
      </c>
      <c r="Q89" s="214" t="str">
        <f t="shared" si="16"/>
        <v>VRX1000 (VHF) Inband &amp; Crossband; For APX (VHF+UHF) using Single-Band Antenna(s)</v>
      </c>
      <c r="R89" s="215">
        <f t="shared" si="17"/>
        <v>1</v>
      </c>
      <c r="S89" s="216">
        <f t="shared" si="18"/>
        <v>3</v>
      </c>
      <c r="T89" s="216">
        <f t="shared" si="19"/>
        <v>5</v>
      </c>
      <c r="U89" s="216">
        <f t="shared" si="20"/>
        <v>1</v>
      </c>
      <c r="V89" s="216">
        <f t="shared" si="21"/>
        <v>340</v>
      </c>
      <c r="W89" s="216">
        <f t="shared" si="22"/>
        <v>14</v>
      </c>
      <c r="X89" s="83">
        <f t="shared" si="23"/>
        <v>2</v>
      </c>
      <c r="Y89" s="74" t="s">
        <v>345</v>
      </c>
    </row>
    <row r="90" spans="1:25" s="74" customFormat="1" x14ac:dyDescent="0.3">
      <c r="A90" s="83"/>
      <c r="B90" s="83" t="s">
        <v>4</v>
      </c>
      <c r="C90" s="83"/>
      <c r="D90" s="83"/>
      <c r="E90" s="83"/>
      <c r="F90" s="83" t="s">
        <v>4</v>
      </c>
      <c r="G90" s="83" t="s">
        <v>4</v>
      </c>
      <c r="H90" s="83"/>
      <c r="I90" s="83"/>
      <c r="J90" s="212" t="s">
        <v>1</v>
      </c>
      <c r="K90" s="212" t="s">
        <v>4</v>
      </c>
      <c r="L90" s="212" t="s">
        <v>4</v>
      </c>
      <c r="M90" s="213" t="s">
        <v>4</v>
      </c>
      <c r="N90" s="212"/>
      <c r="O90" s="212" t="s">
        <v>24</v>
      </c>
      <c r="P90" s="83" t="s">
        <v>205</v>
      </c>
      <c r="Q90" s="214" t="str">
        <f t="shared" si="16"/>
        <v>VRX1000 (VHF) Inband &amp; Crossband; For APX (VHF+UHF+700) using Single-Band Antenna(s)</v>
      </c>
      <c r="R90" s="215">
        <f t="shared" si="17"/>
        <v>1</v>
      </c>
      <c r="S90" s="216">
        <f t="shared" si="18"/>
        <v>7</v>
      </c>
      <c r="T90" s="216">
        <f t="shared" si="19"/>
        <v>5</v>
      </c>
      <c r="U90" s="216">
        <f t="shared" si="20"/>
        <v>1</v>
      </c>
      <c r="V90" s="216">
        <f t="shared" si="21"/>
        <v>408</v>
      </c>
      <c r="W90" s="216">
        <f t="shared" si="22"/>
        <v>14</v>
      </c>
      <c r="X90" s="83">
        <f t="shared" si="23"/>
        <v>3</v>
      </c>
      <c r="Y90" s="74" t="s">
        <v>270</v>
      </c>
    </row>
    <row r="91" spans="1:25" x14ac:dyDescent="0.3">
      <c r="A91" s="6"/>
      <c r="B91" s="6"/>
      <c r="C91" s="6"/>
      <c r="D91" s="6" t="s">
        <v>4</v>
      </c>
      <c r="E91" s="6"/>
      <c r="F91" s="6" t="s">
        <v>4</v>
      </c>
      <c r="G91" s="6" t="s">
        <v>4</v>
      </c>
      <c r="H91" s="6"/>
      <c r="I91" s="6"/>
      <c r="J91" s="9" t="s">
        <v>1</v>
      </c>
      <c r="K91" s="9" t="s">
        <v>4</v>
      </c>
      <c r="L91" s="9" t="s">
        <v>4</v>
      </c>
      <c r="M91" s="11" t="s">
        <v>4</v>
      </c>
      <c r="N91" s="11" t="s">
        <v>4</v>
      </c>
      <c r="O91" s="9" t="s">
        <v>137</v>
      </c>
      <c r="P91" s="6" t="s">
        <v>205</v>
      </c>
      <c r="Q91" s="32" t="str">
        <f t="shared" si="16"/>
        <v>VRX1000 (VHF) Inband &amp; Crossband; For APX (VHF+UHF+700+800) using Unknown or User-Defined Antenna</v>
      </c>
      <c r="R91" s="59">
        <f t="shared" si="17"/>
        <v>1</v>
      </c>
      <c r="S91" s="44">
        <f t="shared" si="18"/>
        <v>15</v>
      </c>
      <c r="T91" s="44">
        <f t="shared" si="19"/>
        <v>5</v>
      </c>
      <c r="U91" s="44">
        <f t="shared" si="20"/>
        <v>0</v>
      </c>
      <c r="V91" s="44">
        <f t="shared" si="21"/>
        <v>543</v>
      </c>
      <c r="W91" s="44">
        <f t="shared" si="22"/>
        <v>16</v>
      </c>
      <c r="X91" s="6">
        <f t="shared" si="23"/>
        <v>3</v>
      </c>
      <c r="Y91" s="1" t="s">
        <v>261</v>
      </c>
    </row>
    <row r="92" spans="1:25" s="74" customFormat="1" x14ac:dyDescent="0.3">
      <c r="A92" s="83"/>
      <c r="B92" s="83" t="s">
        <v>4</v>
      </c>
      <c r="C92" s="83"/>
      <c r="D92" s="83"/>
      <c r="E92" s="83"/>
      <c r="F92" s="83" t="s">
        <v>4</v>
      </c>
      <c r="G92" s="83" t="s">
        <v>4</v>
      </c>
      <c r="H92" s="83"/>
      <c r="I92" s="83"/>
      <c r="J92" s="212" t="s">
        <v>1</v>
      </c>
      <c r="K92" s="212" t="s">
        <v>4</v>
      </c>
      <c r="L92" s="212" t="s">
        <v>4</v>
      </c>
      <c r="M92" s="212"/>
      <c r="N92" s="213" t="s">
        <v>4</v>
      </c>
      <c r="O92" s="212" t="s">
        <v>24</v>
      </c>
      <c r="P92" s="83" t="s">
        <v>205</v>
      </c>
      <c r="Q92" s="214" t="str">
        <f t="shared" si="16"/>
        <v>VRX1000 (VHF) Inband &amp; Crossband; For APX (VHF+UHF+800) using Single-Band Antenna(s)</v>
      </c>
      <c r="R92" s="215">
        <f t="shared" si="17"/>
        <v>1</v>
      </c>
      <c r="S92" s="216">
        <f t="shared" si="18"/>
        <v>11</v>
      </c>
      <c r="T92" s="216">
        <f t="shared" si="19"/>
        <v>5</v>
      </c>
      <c r="U92" s="216">
        <f t="shared" si="20"/>
        <v>1</v>
      </c>
      <c r="V92" s="216">
        <f t="shared" si="21"/>
        <v>476</v>
      </c>
      <c r="W92" s="216">
        <f t="shared" si="22"/>
        <v>14</v>
      </c>
      <c r="X92" s="83">
        <f t="shared" si="23"/>
        <v>3</v>
      </c>
      <c r="Y92" s="74" t="s">
        <v>270</v>
      </c>
    </row>
    <row r="93" spans="1:25" s="74" customFormat="1" x14ac:dyDescent="0.3">
      <c r="A93" s="83"/>
      <c r="B93" s="83" t="s">
        <v>4</v>
      </c>
      <c r="C93" s="83"/>
      <c r="D93" s="83"/>
      <c r="E93" s="83"/>
      <c r="F93" s="83" t="s">
        <v>4</v>
      </c>
      <c r="G93" s="83" t="s">
        <v>4</v>
      </c>
      <c r="H93" s="83"/>
      <c r="I93" s="83"/>
      <c r="J93" s="212" t="s">
        <v>1</v>
      </c>
      <c r="K93" s="212" t="s">
        <v>4</v>
      </c>
      <c r="L93" s="212" t="s">
        <v>4</v>
      </c>
      <c r="M93" s="213" t="s">
        <v>4</v>
      </c>
      <c r="N93" s="213" t="s">
        <v>4</v>
      </c>
      <c r="O93" s="212" t="s">
        <v>24</v>
      </c>
      <c r="P93" s="83" t="s">
        <v>205</v>
      </c>
      <c r="Q93" s="214" t="str">
        <f t="shared" si="16"/>
        <v>VRX1000 (VHF) Inband &amp; Crossband; For APX (VHF+UHF+700+800) using Single-Band Antenna(s)</v>
      </c>
      <c r="R93" s="215">
        <f t="shared" si="17"/>
        <v>1</v>
      </c>
      <c r="S93" s="216">
        <f t="shared" si="18"/>
        <v>15</v>
      </c>
      <c r="T93" s="216">
        <f t="shared" si="19"/>
        <v>5</v>
      </c>
      <c r="U93" s="216">
        <f t="shared" si="20"/>
        <v>1</v>
      </c>
      <c r="V93" s="216">
        <f t="shared" si="21"/>
        <v>544</v>
      </c>
      <c r="W93" s="216">
        <f t="shared" si="22"/>
        <v>14</v>
      </c>
      <c r="X93" s="83">
        <f t="shared" si="23"/>
        <v>3</v>
      </c>
      <c r="Y93" s="74" t="s">
        <v>270</v>
      </c>
    </row>
    <row r="94" spans="1:25" x14ac:dyDescent="0.3">
      <c r="A94" s="6"/>
      <c r="B94" s="6" t="s">
        <v>4</v>
      </c>
      <c r="C94" s="6"/>
      <c r="D94" s="6"/>
      <c r="E94" s="6"/>
      <c r="F94" s="6"/>
      <c r="G94" s="6"/>
      <c r="H94" s="6"/>
      <c r="I94" s="6"/>
      <c r="J94" s="9" t="s">
        <v>2</v>
      </c>
      <c r="K94" s="9" t="s">
        <v>4</v>
      </c>
      <c r="O94" s="9" t="s">
        <v>137</v>
      </c>
      <c r="P94" s="33" t="s">
        <v>213</v>
      </c>
      <c r="Q94" s="32" t="str">
        <f t="shared" si="16"/>
        <v>VRX1000 (UHF) Crossband; For APX (VHF) using Unknown or User-Defined Antenna</v>
      </c>
      <c r="R94" s="59">
        <f t="shared" si="17"/>
        <v>2</v>
      </c>
      <c r="S94" s="44">
        <f t="shared" si="18"/>
        <v>1</v>
      </c>
      <c r="T94" s="44">
        <f t="shared" si="19"/>
        <v>4</v>
      </c>
      <c r="U94" s="44">
        <f t="shared" si="20"/>
        <v>0</v>
      </c>
      <c r="V94" s="44">
        <f t="shared" si="21"/>
        <v>575</v>
      </c>
      <c r="W94" s="44">
        <f t="shared" si="22"/>
        <v>2</v>
      </c>
      <c r="X94" s="6">
        <f t="shared" si="23"/>
        <v>1</v>
      </c>
      <c r="Y94" s="1" t="s">
        <v>261</v>
      </c>
    </row>
    <row r="95" spans="1:25" x14ac:dyDescent="0.3">
      <c r="A95" s="83"/>
      <c r="B95" s="83" t="s">
        <v>4</v>
      </c>
      <c r="C95" s="83"/>
      <c r="D95" s="83"/>
      <c r="E95" s="83"/>
      <c r="F95" s="83"/>
      <c r="G95" s="83"/>
      <c r="H95" s="83" t="s">
        <v>4</v>
      </c>
      <c r="I95" s="83"/>
      <c r="J95" s="212" t="s">
        <v>2</v>
      </c>
      <c r="K95" s="212" t="s">
        <v>4</v>
      </c>
      <c r="L95" s="212" t="s">
        <v>4</v>
      </c>
      <c r="M95" s="212"/>
      <c r="N95" s="212"/>
      <c r="O95" s="212" t="s">
        <v>24</v>
      </c>
      <c r="P95" s="83" t="s">
        <v>204</v>
      </c>
      <c r="Q95" s="214" t="str">
        <f t="shared" si="16"/>
        <v>VRX1000 (UHF) Crossband/No Inband; For APX (VHF+UHF) using Single-Band Antenna(s)</v>
      </c>
      <c r="R95" s="215">
        <f t="shared" si="17"/>
        <v>2</v>
      </c>
      <c r="S95" s="216">
        <f t="shared" si="18"/>
        <v>3</v>
      </c>
      <c r="T95" s="216">
        <f t="shared" si="19"/>
        <v>3</v>
      </c>
      <c r="U95" s="216">
        <f t="shared" si="20"/>
        <v>1</v>
      </c>
      <c r="V95" s="216">
        <f t="shared" si="21"/>
        <v>607</v>
      </c>
      <c r="W95" s="216">
        <f t="shared" si="22"/>
        <v>12</v>
      </c>
      <c r="X95" s="83">
        <f t="shared" si="23"/>
        <v>2</v>
      </c>
      <c r="Y95" s="74" t="s">
        <v>307</v>
      </c>
    </row>
    <row r="96" spans="1:25" x14ac:dyDescent="0.3">
      <c r="A96" s="83"/>
      <c r="B96" s="83" t="s">
        <v>4</v>
      </c>
      <c r="C96" s="83"/>
      <c r="D96" s="83"/>
      <c r="E96" s="83"/>
      <c r="F96" s="83"/>
      <c r="G96" s="83"/>
      <c r="H96" s="83" t="s">
        <v>4</v>
      </c>
      <c r="I96" s="83"/>
      <c r="J96" s="212" t="s">
        <v>2</v>
      </c>
      <c r="K96" s="212"/>
      <c r="L96" s="212" t="s">
        <v>4</v>
      </c>
      <c r="M96" s="213" t="s">
        <v>4</v>
      </c>
      <c r="N96" s="212"/>
      <c r="O96" s="212" t="s">
        <v>24</v>
      </c>
      <c r="P96" s="83" t="s">
        <v>204</v>
      </c>
      <c r="Q96" s="214" t="str">
        <f t="shared" si="16"/>
        <v>VRX1000 (UHF) Crossband/No Inband; For APX (UHF+700) using Single-Band Antenna(s)</v>
      </c>
      <c r="R96" s="215">
        <f t="shared" si="17"/>
        <v>2</v>
      </c>
      <c r="S96" s="216">
        <f t="shared" si="18"/>
        <v>6</v>
      </c>
      <c r="T96" s="216">
        <f t="shared" si="19"/>
        <v>3</v>
      </c>
      <c r="U96" s="216">
        <f t="shared" si="20"/>
        <v>1</v>
      </c>
      <c r="V96" s="216">
        <f t="shared" si="21"/>
        <v>658</v>
      </c>
      <c r="W96" s="216">
        <f t="shared" si="22"/>
        <v>12</v>
      </c>
      <c r="X96" s="83">
        <f t="shared" si="23"/>
        <v>2</v>
      </c>
      <c r="Y96" s="74" t="s">
        <v>308</v>
      </c>
    </row>
    <row r="97" spans="1:25" x14ac:dyDescent="0.3">
      <c r="A97" s="6" t="s">
        <v>4</v>
      </c>
      <c r="B97" s="6"/>
      <c r="C97" s="6"/>
      <c r="D97" s="6"/>
      <c r="E97" s="6"/>
      <c r="F97" s="6" t="s">
        <v>4</v>
      </c>
      <c r="G97" s="6" t="s">
        <v>4</v>
      </c>
      <c r="H97" s="6"/>
      <c r="I97" s="6"/>
      <c r="J97" s="9" t="s">
        <v>2</v>
      </c>
      <c r="L97" s="9" t="s">
        <v>4</v>
      </c>
      <c r="O97" s="9" t="s">
        <v>137</v>
      </c>
      <c r="P97" s="6" t="s">
        <v>212</v>
      </c>
      <c r="Q97" s="32" t="str">
        <f t="shared" si="16"/>
        <v>VRX1000 (UHF) Inband; For APX (UHF) using Unknown or User-Defined Antenna</v>
      </c>
      <c r="R97" s="59">
        <f t="shared" si="17"/>
        <v>2</v>
      </c>
      <c r="S97" s="44">
        <f t="shared" si="18"/>
        <v>2</v>
      </c>
      <c r="T97" s="44">
        <f t="shared" si="19"/>
        <v>2</v>
      </c>
      <c r="U97" s="44">
        <f t="shared" si="20"/>
        <v>0</v>
      </c>
      <c r="V97" s="44">
        <f t="shared" si="21"/>
        <v>586</v>
      </c>
      <c r="W97" s="44">
        <f t="shared" si="22"/>
        <v>13</v>
      </c>
      <c r="X97" s="6">
        <f t="shared" si="23"/>
        <v>1</v>
      </c>
      <c r="Y97" s="1" t="s">
        <v>261</v>
      </c>
    </row>
    <row r="98" spans="1:25" x14ac:dyDescent="0.3">
      <c r="A98" s="6" t="s">
        <v>4</v>
      </c>
      <c r="B98" s="6"/>
      <c r="C98" s="6"/>
      <c r="D98" s="6"/>
      <c r="E98" s="6"/>
      <c r="F98" s="6" t="s">
        <v>4</v>
      </c>
      <c r="G98" s="6" t="s">
        <v>4</v>
      </c>
      <c r="H98" s="6"/>
      <c r="I98" s="6"/>
      <c r="J98" s="9" t="s">
        <v>2</v>
      </c>
      <c r="L98" s="9" t="s">
        <v>4</v>
      </c>
      <c r="O98" s="9" t="s">
        <v>24</v>
      </c>
      <c r="P98" s="6" t="s">
        <v>212</v>
      </c>
      <c r="Q98" s="32" t="str">
        <f t="shared" si="16"/>
        <v>VRX1000 (UHF) Inband; For APX (UHF) using Single-Band Antenna(s)</v>
      </c>
      <c r="R98" s="59">
        <f t="shared" si="17"/>
        <v>2</v>
      </c>
      <c r="S98" s="44">
        <f t="shared" si="18"/>
        <v>2</v>
      </c>
      <c r="T98" s="44">
        <f t="shared" si="19"/>
        <v>2</v>
      </c>
      <c r="U98" s="44">
        <f t="shared" si="20"/>
        <v>1</v>
      </c>
      <c r="V98" s="44">
        <f t="shared" si="21"/>
        <v>587</v>
      </c>
      <c r="W98" s="44">
        <f t="shared" si="22"/>
        <v>13</v>
      </c>
      <c r="X98" s="6">
        <f t="shared" si="23"/>
        <v>1</v>
      </c>
      <c r="Y98" s="74" t="s">
        <v>343</v>
      </c>
    </row>
    <row r="99" spans="1:25" x14ac:dyDescent="0.3">
      <c r="A99" s="83" t="s">
        <v>4</v>
      </c>
      <c r="B99" s="83"/>
      <c r="C99" s="83"/>
      <c r="D99" s="83"/>
      <c r="E99" s="83"/>
      <c r="F99" s="83" t="s">
        <v>4</v>
      </c>
      <c r="G99" s="83" t="s">
        <v>4</v>
      </c>
      <c r="H99" s="83"/>
      <c r="I99" s="83"/>
      <c r="J99" s="212" t="s">
        <v>1</v>
      </c>
      <c r="K99" s="212" t="s">
        <v>4</v>
      </c>
      <c r="L99" s="212"/>
      <c r="M99" s="212"/>
      <c r="N99" s="212"/>
      <c r="O99" s="212" t="s">
        <v>229</v>
      </c>
      <c r="P99" s="83" t="s">
        <v>212</v>
      </c>
      <c r="Q99" s="214" t="str">
        <f t="shared" si="16"/>
        <v>VRX1000 (VHF) Inband; For APX (VHF) using One All-Band Antenna</v>
      </c>
      <c r="R99" s="215">
        <f t="shared" si="17"/>
        <v>1</v>
      </c>
      <c r="S99" s="216">
        <f t="shared" si="18"/>
        <v>1</v>
      </c>
      <c r="T99" s="216">
        <f t="shared" si="19"/>
        <v>2</v>
      </c>
      <c r="U99" s="216">
        <f t="shared" si="20"/>
        <v>2</v>
      </c>
      <c r="V99" s="216">
        <f t="shared" si="21"/>
        <v>298</v>
      </c>
      <c r="W99" s="216">
        <f t="shared" si="22"/>
        <v>13</v>
      </c>
      <c r="X99" s="83">
        <f t="shared" si="23"/>
        <v>1</v>
      </c>
      <c r="Y99" s="74" t="s">
        <v>267</v>
      </c>
    </row>
    <row r="100" spans="1:25" x14ac:dyDescent="0.3">
      <c r="A100" s="6" t="s">
        <v>4</v>
      </c>
      <c r="B100" s="6"/>
      <c r="C100" s="6"/>
      <c r="D100" s="6"/>
      <c r="E100" s="6"/>
      <c r="F100" s="6" t="s">
        <v>4</v>
      </c>
      <c r="G100" s="6" t="s">
        <v>4</v>
      </c>
      <c r="H100" s="6"/>
      <c r="I100" s="6"/>
      <c r="J100" s="9" t="s">
        <v>2</v>
      </c>
      <c r="K100" s="9" t="s">
        <v>4</v>
      </c>
      <c r="L100" s="9" t="s">
        <v>4</v>
      </c>
      <c r="O100" s="9" t="s">
        <v>137</v>
      </c>
      <c r="P100" s="6" t="s">
        <v>203</v>
      </c>
      <c r="Q100" s="32" t="str">
        <f t="shared" si="16"/>
        <v>VRX1000 (UHF) Inband/No Crossband; For APX (VHF+UHF) using Unknown or User-Defined Antenna</v>
      </c>
      <c r="R100" s="59">
        <f t="shared" si="17"/>
        <v>2</v>
      </c>
      <c r="S100" s="44">
        <f t="shared" si="18"/>
        <v>3</v>
      </c>
      <c r="T100" s="44">
        <f t="shared" si="19"/>
        <v>1</v>
      </c>
      <c r="U100" s="44">
        <f t="shared" si="20"/>
        <v>0</v>
      </c>
      <c r="V100" s="44">
        <f t="shared" si="21"/>
        <v>600</v>
      </c>
      <c r="W100" s="44">
        <f t="shared" si="22"/>
        <v>13</v>
      </c>
      <c r="X100" s="6">
        <f t="shared" si="23"/>
        <v>2</v>
      </c>
      <c r="Y100" s="1" t="s">
        <v>261</v>
      </c>
    </row>
    <row r="101" spans="1:25" x14ac:dyDescent="0.3">
      <c r="A101" s="83"/>
      <c r="B101" s="83" t="s">
        <v>4</v>
      </c>
      <c r="C101" s="83"/>
      <c r="D101" s="83"/>
      <c r="E101" s="83"/>
      <c r="F101" s="83"/>
      <c r="G101" s="83"/>
      <c r="H101" s="83" t="s">
        <v>4</v>
      </c>
      <c r="I101" s="83"/>
      <c r="J101" s="212" t="s">
        <v>2</v>
      </c>
      <c r="K101" s="212" t="s">
        <v>4</v>
      </c>
      <c r="L101" s="212" t="s">
        <v>4</v>
      </c>
      <c r="M101" s="213" t="s">
        <v>4</v>
      </c>
      <c r="N101" s="212"/>
      <c r="O101" s="212" t="s">
        <v>24</v>
      </c>
      <c r="P101" s="83" t="s">
        <v>204</v>
      </c>
      <c r="Q101" s="214" t="str">
        <f t="shared" si="16"/>
        <v>VRX1000 (UHF) Crossband/No Inband; For APX (VHF+UHF+700) using Single-Band Antenna(s)</v>
      </c>
      <c r="R101" s="215">
        <f t="shared" si="17"/>
        <v>2</v>
      </c>
      <c r="S101" s="216">
        <f t="shared" si="18"/>
        <v>7</v>
      </c>
      <c r="T101" s="216">
        <f t="shared" si="19"/>
        <v>3</v>
      </c>
      <c r="U101" s="216">
        <f t="shared" si="20"/>
        <v>1</v>
      </c>
      <c r="V101" s="216">
        <f t="shared" si="21"/>
        <v>675</v>
      </c>
      <c r="W101" s="216">
        <f t="shared" si="22"/>
        <v>12</v>
      </c>
      <c r="X101" s="83">
        <f t="shared" si="23"/>
        <v>3</v>
      </c>
      <c r="Y101" s="74" t="s">
        <v>313</v>
      </c>
    </row>
    <row r="102" spans="1:25" x14ac:dyDescent="0.3">
      <c r="A102" s="83" t="s">
        <v>4</v>
      </c>
      <c r="B102" s="83"/>
      <c r="C102" s="83"/>
      <c r="D102" s="83"/>
      <c r="E102" s="83"/>
      <c r="F102" s="83" t="s">
        <v>4</v>
      </c>
      <c r="G102" s="83" t="s">
        <v>4</v>
      </c>
      <c r="H102" s="83"/>
      <c r="I102" s="83"/>
      <c r="J102" s="212" t="s">
        <v>1</v>
      </c>
      <c r="K102" s="212" t="s">
        <v>4</v>
      </c>
      <c r="L102" s="212" t="s">
        <v>4</v>
      </c>
      <c r="M102" s="212"/>
      <c r="N102" s="212"/>
      <c r="O102" s="212" t="s">
        <v>229</v>
      </c>
      <c r="P102" s="83" t="s">
        <v>203</v>
      </c>
      <c r="Q102" s="214" t="str">
        <f t="shared" si="16"/>
        <v>VRX1000 (VHF) Inband/No Crossband; For APX (VHF+UHF) using One All-Band Antenna</v>
      </c>
      <c r="R102" s="215">
        <f t="shared" si="17"/>
        <v>1</v>
      </c>
      <c r="S102" s="216">
        <f t="shared" si="18"/>
        <v>3</v>
      </c>
      <c r="T102" s="216">
        <f t="shared" si="19"/>
        <v>1</v>
      </c>
      <c r="U102" s="216">
        <f t="shared" si="20"/>
        <v>2</v>
      </c>
      <c r="V102" s="216">
        <f t="shared" si="21"/>
        <v>329</v>
      </c>
      <c r="W102" s="216">
        <f t="shared" si="22"/>
        <v>13</v>
      </c>
      <c r="X102" s="83">
        <f t="shared" si="23"/>
        <v>2</v>
      </c>
      <c r="Y102" s="74" t="s">
        <v>266</v>
      </c>
    </row>
    <row r="103" spans="1:25" x14ac:dyDescent="0.3">
      <c r="A103" s="6"/>
      <c r="B103" s="6"/>
      <c r="C103" s="6" t="s">
        <v>4</v>
      </c>
      <c r="D103" s="6"/>
      <c r="E103" s="6"/>
      <c r="F103" s="6"/>
      <c r="G103" s="6"/>
      <c r="H103" s="6"/>
      <c r="I103" s="6"/>
      <c r="J103" s="9" t="s">
        <v>2</v>
      </c>
      <c r="K103" s="9" t="s">
        <v>4</v>
      </c>
      <c r="L103" s="9" t="s">
        <v>4</v>
      </c>
      <c r="O103" s="9" t="s">
        <v>137</v>
      </c>
      <c r="P103" s="6" t="s">
        <v>204</v>
      </c>
      <c r="Q103" s="32" t="str">
        <f t="shared" si="16"/>
        <v>VRX1000 (UHF) Crossband/No Inband; For APX (VHF+UHF) using Unknown or User-Defined Antenna</v>
      </c>
      <c r="R103" s="59">
        <f t="shared" si="17"/>
        <v>2</v>
      </c>
      <c r="S103" s="44">
        <f t="shared" si="18"/>
        <v>3</v>
      </c>
      <c r="T103" s="44">
        <f t="shared" si="19"/>
        <v>3</v>
      </c>
      <c r="U103" s="44">
        <f t="shared" si="20"/>
        <v>0</v>
      </c>
      <c r="V103" s="44">
        <f t="shared" si="21"/>
        <v>606</v>
      </c>
      <c r="W103" s="44">
        <f t="shared" si="22"/>
        <v>3</v>
      </c>
      <c r="X103" s="6">
        <f t="shared" si="23"/>
        <v>2</v>
      </c>
      <c r="Y103" s="1" t="s">
        <v>261</v>
      </c>
    </row>
    <row r="104" spans="1:25" x14ac:dyDescent="0.3">
      <c r="A104" s="83"/>
      <c r="B104" s="83" t="s">
        <v>4</v>
      </c>
      <c r="C104" s="83"/>
      <c r="D104" s="83"/>
      <c r="E104" s="83"/>
      <c r="F104" s="83"/>
      <c r="G104" s="83"/>
      <c r="H104" s="83" t="s">
        <v>4</v>
      </c>
      <c r="I104" s="83"/>
      <c r="J104" s="212" t="s">
        <v>2</v>
      </c>
      <c r="K104" s="212"/>
      <c r="L104" s="212" t="s">
        <v>4</v>
      </c>
      <c r="M104" s="212"/>
      <c r="N104" s="213" t="s">
        <v>4</v>
      </c>
      <c r="O104" s="212" t="s">
        <v>24</v>
      </c>
      <c r="P104" s="83" t="s">
        <v>204</v>
      </c>
      <c r="Q104" s="214" t="str">
        <f t="shared" si="16"/>
        <v>VRX1000 (UHF) Crossband/No Inband; For APX (UHF+800) using Single-Band Antenna(s)</v>
      </c>
      <c r="R104" s="215">
        <f t="shared" si="17"/>
        <v>2</v>
      </c>
      <c r="S104" s="216">
        <f t="shared" si="18"/>
        <v>10</v>
      </c>
      <c r="T104" s="216">
        <f t="shared" si="19"/>
        <v>3</v>
      </c>
      <c r="U104" s="216">
        <f t="shared" si="20"/>
        <v>1</v>
      </c>
      <c r="V104" s="216">
        <f t="shared" si="21"/>
        <v>726</v>
      </c>
      <c r="W104" s="216">
        <f t="shared" si="22"/>
        <v>12</v>
      </c>
      <c r="X104" s="83">
        <f t="shared" si="23"/>
        <v>2</v>
      </c>
      <c r="Y104" s="74" t="s">
        <v>308</v>
      </c>
    </row>
    <row r="105" spans="1:25" x14ac:dyDescent="0.3">
      <c r="A105" s="6"/>
      <c r="B105" s="6"/>
      <c r="C105" s="6" t="s">
        <v>4</v>
      </c>
      <c r="D105" s="6"/>
      <c r="E105" s="6"/>
      <c r="F105" s="6"/>
      <c r="G105" s="6"/>
      <c r="H105" s="6"/>
      <c r="I105" s="6"/>
      <c r="J105" s="9" t="s">
        <v>2</v>
      </c>
      <c r="K105" s="9" t="s">
        <v>4</v>
      </c>
      <c r="L105" s="9" t="s">
        <v>4</v>
      </c>
      <c r="O105" s="9" t="s">
        <v>229</v>
      </c>
      <c r="P105" s="6" t="s">
        <v>204</v>
      </c>
      <c r="Q105" s="32" t="str">
        <f t="shared" si="16"/>
        <v>VRX1000 (UHF) Crossband/No Inband; For APX (VHF+UHF) using One All-Band Antenna</v>
      </c>
      <c r="R105" s="59">
        <f t="shared" si="17"/>
        <v>2</v>
      </c>
      <c r="S105" s="44">
        <f t="shared" si="18"/>
        <v>3</v>
      </c>
      <c r="T105" s="44">
        <f t="shared" si="19"/>
        <v>3</v>
      </c>
      <c r="U105" s="44">
        <f t="shared" si="20"/>
        <v>2</v>
      </c>
      <c r="V105" s="44">
        <f t="shared" si="21"/>
        <v>608</v>
      </c>
      <c r="W105" s="44">
        <f t="shared" si="22"/>
        <v>3</v>
      </c>
      <c r="X105" s="6">
        <f t="shared" si="23"/>
        <v>2</v>
      </c>
      <c r="Y105" s="1" t="s">
        <v>281</v>
      </c>
    </row>
    <row r="106" spans="1:25" x14ac:dyDescent="0.3">
      <c r="A106" s="6"/>
      <c r="B106" s="6"/>
      <c r="C106" s="6"/>
      <c r="D106" s="6" t="s">
        <v>4</v>
      </c>
      <c r="E106" s="6"/>
      <c r="F106" s="6" t="s">
        <v>4</v>
      </c>
      <c r="G106" s="6" t="s">
        <v>4</v>
      </c>
      <c r="H106" s="6"/>
      <c r="I106" s="6"/>
      <c r="J106" s="9" t="s">
        <v>2</v>
      </c>
      <c r="K106" s="9" t="s">
        <v>4</v>
      </c>
      <c r="L106" s="9" t="s">
        <v>4</v>
      </c>
      <c r="O106" s="9" t="s">
        <v>137</v>
      </c>
      <c r="P106" s="6" t="s">
        <v>205</v>
      </c>
      <c r="Q106" s="32" t="str">
        <f t="shared" si="16"/>
        <v>VRX1000 (UHF) Inband &amp; Crossband; For APX (VHF+UHF) using Unknown or User-Defined Antenna</v>
      </c>
      <c r="R106" s="59">
        <f t="shared" si="17"/>
        <v>2</v>
      </c>
      <c r="S106" s="44">
        <f t="shared" si="18"/>
        <v>3</v>
      </c>
      <c r="T106" s="44">
        <f t="shared" si="19"/>
        <v>5</v>
      </c>
      <c r="U106" s="44">
        <f t="shared" si="20"/>
        <v>0</v>
      </c>
      <c r="V106" s="44">
        <f t="shared" si="21"/>
        <v>612</v>
      </c>
      <c r="W106" s="44">
        <f t="shared" si="22"/>
        <v>16</v>
      </c>
      <c r="X106" s="6">
        <f t="shared" si="23"/>
        <v>2</v>
      </c>
      <c r="Y106" s="1" t="s">
        <v>261</v>
      </c>
    </row>
    <row r="107" spans="1:25" x14ac:dyDescent="0.3">
      <c r="A107" s="6"/>
      <c r="B107" s="6" t="s">
        <v>4</v>
      </c>
      <c r="C107" s="6"/>
      <c r="D107" s="6"/>
      <c r="E107" s="6"/>
      <c r="F107" s="6"/>
      <c r="G107" s="6"/>
      <c r="H107" s="6"/>
      <c r="I107" s="6"/>
      <c r="J107" s="9" t="s">
        <v>2</v>
      </c>
      <c r="K107" s="9" t="s">
        <v>4</v>
      </c>
      <c r="O107" s="9" t="s">
        <v>24</v>
      </c>
      <c r="P107" s="33" t="s">
        <v>213</v>
      </c>
      <c r="Q107" s="32" t="str">
        <f t="shared" si="16"/>
        <v>VRX1000 (UHF) Crossband; For APX (VHF) using Single-Band Antenna(s)</v>
      </c>
      <c r="R107" s="59">
        <f t="shared" si="17"/>
        <v>2</v>
      </c>
      <c r="S107" s="44">
        <f t="shared" si="18"/>
        <v>1</v>
      </c>
      <c r="T107" s="44">
        <f t="shared" si="19"/>
        <v>4</v>
      </c>
      <c r="U107" s="44">
        <f t="shared" si="20"/>
        <v>1</v>
      </c>
      <c r="V107" s="44">
        <f t="shared" si="21"/>
        <v>576</v>
      </c>
      <c r="W107" s="44">
        <f t="shared" si="22"/>
        <v>2</v>
      </c>
      <c r="X107" s="6">
        <f t="shared" si="23"/>
        <v>1</v>
      </c>
      <c r="Y107" s="1" t="s">
        <v>261</v>
      </c>
    </row>
    <row r="108" spans="1:25" x14ac:dyDescent="0.3">
      <c r="A108" s="6"/>
      <c r="B108" s="6"/>
      <c r="C108" s="6"/>
      <c r="D108" s="6" t="s">
        <v>4</v>
      </c>
      <c r="E108" s="6"/>
      <c r="F108" s="6" t="s">
        <v>4</v>
      </c>
      <c r="G108" s="6" t="s">
        <v>4</v>
      </c>
      <c r="H108" s="6"/>
      <c r="I108" s="6"/>
      <c r="J108" s="9" t="s">
        <v>2</v>
      </c>
      <c r="K108" s="9" t="s">
        <v>4</v>
      </c>
      <c r="L108" s="9" t="s">
        <v>4</v>
      </c>
      <c r="O108" s="9" t="s">
        <v>229</v>
      </c>
      <c r="P108" s="6" t="s">
        <v>205</v>
      </c>
      <c r="Q108" s="32" t="str">
        <f t="shared" si="16"/>
        <v>VRX1000 (UHF) Inband &amp; Crossband; For APX (VHF+UHF) using One All-Band Antenna</v>
      </c>
      <c r="R108" s="59">
        <f t="shared" si="17"/>
        <v>2</v>
      </c>
      <c r="S108" s="44">
        <f t="shared" si="18"/>
        <v>3</v>
      </c>
      <c r="T108" s="44">
        <f t="shared" si="19"/>
        <v>5</v>
      </c>
      <c r="U108" s="44">
        <f t="shared" si="20"/>
        <v>2</v>
      </c>
      <c r="V108" s="44">
        <f t="shared" si="21"/>
        <v>614</v>
      </c>
      <c r="W108" s="44">
        <f t="shared" si="22"/>
        <v>16</v>
      </c>
      <c r="X108" s="6">
        <f t="shared" si="23"/>
        <v>2</v>
      </c>
      <c r="Y108" s="38" t="s">
        <v>328</v>
      </c>
    </row>
    <row r="109" spans="1:25" x14ac:dyDescent="0.3">
      <c r="A109" s="6"/>
      <c r="B109" s="6" t="s">
        <v>4</v>
      </c>
      <c r="C109" s="6"/>
      <c r="D109" s="6"/>
      <c r="E109" s="6"/>
      <c r="F109" s="6"/>
      <c r="G109" s="6"/>
      <c r="H109" s="6"/>
      <c r="I109" s="6"/>
      <c r="J109" s="9" t="s">
        <v>2</v>
      </c>
      <c r="M109" s="11" t="s">
        <v>4</v>
      </c>
      <c r="O109" s="9" t="s">
        <v>137</v>
      </c>
      <c r="P109" s="33" t="s">
        <v>213</v>
      </c>
      <c r="Q109" s="32" t="str">
        <f t="shared" si="16"/>
        <v>VRX1000 (UHF) Crossband; For APX (700) using Unknown or User-Defined Antenna</v>
      </c>
      <c r="R109" s="59">
        <f t="shared" si="17"/>
        <v>2</v>
      </c>
      <c r="S109" s="44">
        <f t="shared" si="18"/>
        <v>4</v>
      </c>
      <c r="T109" s="44">
        <f t="shared" si="19"/>
        <v>4</v>
      </c>
      <c r="U109" s="44">
        <f t="shared" si="20"/>
        <v>0</v>
      </c>
      <c r="V109" s="44">
        <f t="shared" si="21"/>
        <v>626</v>
      </c>
      <c r="W109" s="44">
        <f t="shared" si="22"/>
        <v>2</v>
      </c>
      <c r="X109" s="6">
        <f t="shared" si="23"/>
        <v>1</v>
      </c>
      <c r="Y109" s="1" t="s">
        <v>261</v>
      </c>
    </row>
    <row r="110" spans="1:25" x14ac:dyDescent="0.3">
      <c r="A110" s="6"/>
      <c r="B110" s="6" t="s">
        <v>4</v>
      </c>
      <c r="C110" s="6"/>
      <c r="D110" s="6"/>
      <c r="E110" s="6"/>
      <c r="F110" s="6"/>
      <c r="G110" s="6"/>
      <c r="H110" s="6"/>
      <c r="I110" s="6"/>
      <c r="J110" s="9" t="s">
        <v>2</v>
      </c>
      <c r="K110" s="9" t="s">
        <v>4</v>
      </c>
      <c r="O110" s="9" t="s">
        <v>229</v>
      </c>
      <c r="P110" s="33" t="s">
        <v>213</v>
      </c>
      <c r="Q110" s="32" t="str">
        <f t="shared" si="16"/>
        <v>VRX1000 (UHF) Crossband; For APX (VHF) using One All-Band Antenna</v>
      </c>
      <c r="R110" s="59">
        <f t="shared" si="17"/>
        <v>2</v>
      </c>
      <c r="S110" s="44">
        <f t="shared" si="18"/>
        <v>1</v>
      </c>
      <c r="T110" s="44">
        <f t="shared" si="19"/>
        <v>4</v>
      </c>
      <c r="U110" s="44">
        <f t="shared" si="20"/>
        <v>2</v>
      </c>
      <c r="V110" s="44">
        <f t="shared" si="21"/>
        <v>577</v>
      </c>
      <c r="W110" s="44">
        <f t="shared" si="22"/>
        <v>2</v>
      </c>
      <c r="X110" s="6">
        <f t="shared" si="23"/>
        <v>1</v>
      </c>
      <c r="Y110" s="1" t="s">
        <v>261</v>
      </c>
    </row>
    <row r="111" spans="1:25" x14ac:dyDescent="0.3">
      <c r="A111" s="6"/>
      <c r="B111" s="6" t="s">
        <v>4</v>
      </c>
      <c r="C111" s="6"/>
      <c r="D111" s="6"/>
      <c r="E111" s="6"/>
      <c r="F111" s="6" t="s">
        <v>4</v>
      </c>
      <c r="G111" s="6" t="s">
        <v>4</v>
      </c>
      <c r="H111" s="6"/>
      <c r="I111" s="6"/>
      <c r="J111" s="9" t="s">
        <v>2</v>
      </c>
      <c r="K111" s="9" t="s">
        <v>4</v>
      </c>
      <c r="L111" s="9" t="s">
        <v>4</v>
      </c>
      <c r="O111" s="9" t="s">
        <v>24</v>
      </c>
      <c r="P111" s="6" t="s">
        <v>203</v>
      </c>
      <c r="Q111" s="32" t="str">
        <f t="shared" si="16"/>
        <v>VRX1000 (UHF) Inband/No Crossband; For APX (VHF+UHF) using Single-Band Antenna(s)</v>
      </c>
      <c r="R111" s="59">
        <f t="shared" si="17"/>
        <v>2</v>
      </c>
      <c r="S111" s="44">
        <f t="shared" si="18"/>
        <v>3</v>
      </c>
      <c r="T111" s="44">
        <f t="shared" si="19"/>
        <v>1</v>
      </c>
      <c r="U111" s="44">
        <f t="shared" si="20"/>
        <v>1</v>
      </c>
      <c r="V111" s="44">
        <f t="shared" si="21"/>
        <v>601</v>
      </c>
      <c r="W111" s="44">
        <f t="shared" si="22"/>
        <v>14</v>
      </c>
      <c r="X111" s="6">
        <f t="shared" si="23"/>
        <v>2</v>
      </c>
      <c r="Y111" s="1" t="s">
        <v>338</v>
      </c>
    </row>
    <row r="112" spans="1:25" x14ac:dyDescent="0.3">
      <c r="A112" s="6"/>
      <c r="B112" s="6"/>
      <c r="C112" s="6"/>
      <c r="D112" s="6" t="s">
        <v>4</v>
      </c>
      <c r="E112" s="6"/>
      <c r="F112" s="6"/>
      <c r="G112" s="6"/>
      <c r="H112" s="6"/>
      <c r="I112" s="6"/>
      <c r="J112" s="9" t="s">
        <v>2</v>
      </c>
      <c r="K112" s="9" t="s">
        <v>4</v>
      </c>
      <c r="M112" s="11" t="s">
        <v>4</v>
      </c>
      <c r="O112" s="9" t="s">
        <v>137</v>
      </c>
      <c r="P112" s="33" t="s">
        <v>213</v>
      </c>
      <c r="Q112" s="32" t="str">
        <f t="shared" si="16"/>
        <v>VRX1000 (UHF) Crossband; For APX (VHF+700) using Unknown or User-Defined Antenna</v>
      </c>
      <c r="R112" s="59">
        <f t="shared" si="17"/>
        <v>2</v>
      </c>
      <c r="S112" s="44">
        <f t="shared" si="18"/>
        <v>5</v>
      </c>
      <c r="T112" s="44">
        <f t="shared" si="19"/>
        <v>4</v>
      </c>
      <c r="U112" s="44">
        <f t="shared" si="20"/>
        <v>0</v>
      </c>
      <c r="V112" s="44">
        <f t="shared" si="21"/>
        <v>643</v>
      </c>
      <c r="W112" s="44">
        <f t="shared" si="22"/>
        <v>4</v>
      </c>
      <c r="X112" s="6">
        <f t="shared" si="23"/>
        <v>2</v>
      </c>
      <c r="Y112" s="1" t="s">
        <v>261</v>
      </c>
    </row>
    <row r="113" spans="1:25" x14ac:dyDescent="0.3">
      <c r="A113" s="83"/>
      <c r="B113" s="83" t="s">
        <v>4</v>
      </c>
      <c r="C113" s="83"/>
      <c r="D113" s="83"/>
      <c r="E113" s="83"/>
      <c r="F113" s="83"/>
      <c r="G113" s="83"/>
      <c r="H113" s="83" t="s">
        <v>4</v>
      </c>
      <c r="I113" s="83"/>
      <c r="J113" s="212" t="s">
        <v>2</v>
      </c>
      <c r="K113" s="212" t="s">
        <v>4</v>
      </c>
      <c r="L113" s="212" t="s">
        <v>4</v>
      </c>
      <c r="M113" s="212"/>
      <c r="N113" s="213" t="s">
        <v>4</v>
      </c>
      <c r="O113" s="212" t="s">
        <v>24</v>
      </c>
      <c r="P113" s="83" t="s">
        <v>204</v>
      </c>
      <c r="Q113" s="214" t="str">
        <f t="shared" si="16"/>
        <v>VRX1000 (UHF) Crossband/No Inband; For APX (VHF+UHF+800) using Single-Band Antenna(s)</v>
      </c>
      <c r="R113" s="215">
        <f t="shared" si="17"/>
        <v>2</v>
      </c>
      <c r="S113" s="216">
        <f t="shared" si="18"/>
        <v>11</v>
      </c>
      <c r="T113" s="216">
        <f t="shared" si="19"/>
        <v>3</v>
      </c>
      <c r="U113" s="216">
        <f t="shared" si="20"/>
        <v>1</v>
      </c>
      <c r="V113" s="216">
        <f t="shared" si="21"/>
        <v>743</v>
      </c>
      <c r="W113" s="216">
        <f t="shared" si="22"/>
        <v>12</v>
      </c>
      <c r="X113" s="83">
        <f t="shared" si="23"/>
        <v>3</v>
      </c>
      <c r="Y113" s="74" t="s">
        <v>313</v>
      </c>
    </row>
    <row r="114" spans="1:25" s="74" customFormat="1" x14ac:dyDescent="0.3">
      <c r="A114" s="6"/>
      <c r="B114" s="6" t="s">
        <v>4</v>
      </c>
      <c r="C114" s="6"/>
      <c r="D114" s="6"/>
      <c r="E114" s="6"/>
      <c r="F114" s="6" t="s">
        <v>4</v>
      </c>
      <c r="G114" s="6" t="s">
        <v>4</v>
      </c>
      <c r="H114" s="6"/>
      <c r="I114" s="6"/>
      <c r="J114" s="9" t="s">
        <v>2</v>
      </c>
      <c r="K114" s="9" t="s">
        <v>4</v>
      </c>
      <c r="L114" s="9" t="s">
        <v>4</v>
      </c>
      <c r="M114" s="9"/>
      <c r="N114" s="9"/>
      <c r="O114" s="9" t="s">
        <v>24</v>
      </c>
      <c r="P114" s="6" t="s">
        <v>205</v>
      </c>
      <c r="Q114" s="32" t="str">
        <f t="shared" si="16"/>
        <v>VRX1000 (UHF) Inband &amp; Crossband; For APX (VHF+UHF) using Single-Band Antenna(s)</v>
      </c>
      <c r="R114" s="59">
        <f t="shared" si="17"/>
        <v>2</v>
      </c>
      <c r="S114" s="44">
        <f t="shared" si="18"/>
        <v>3</v>
      </c>
      <c r="T114" s="44">
        <f t="shared" si="19"/>
        <v>5</v>
      </c>
      <c r="U114" s="44">
        <f t="shared" si="20"/>
        <v>1</v>
      </c>
      <c r="V114" s="44">
        <f t="shared" si="21"/>
        <v>613</v>
      </c>
      <c r="W114" s="44">
        <f t="shared" si="22"/>
        <v>14</v>
      </c>
      <c r="X114" s="6">
        <f t="shared" si="23"/>
        <v>2</v>
      </c>
      <c r="Y114" s="1" t="s">
        <v>347</v>
      </c>
    </row>
    <row r="115" spans="1:25" x14ac:dyDescent="0.3">
      <c r="A115" s="6" t="s">
        <v>4</v>
      </c>
      <c r="B115" s="6"/>
      <c r="C115" s="6"/>
      <c r="D115" s="6"/>
      <c r="E115" s="6"/>
      <c r="F115" s="6" t="s">
        <v>4</v>
      </c>
      <c r="G115" s="6" t="s">
        <v>4</v>
      </c>
      <c r="H115" s="6"/>
      <c r="I115" s="6"/>
      <c r="J115" s="9" t="s">
        <v>2</v>
      </c>
      <c r="L115" s="9" t="s">
        <v>4</v>
      </c>
      <c r="M115" s="11" t="s">
        <v>4</v>
      </c>
      <c r="O115" s="9" t="s">
        <v>137</v>
      </c>
      <c r="P115" s="6" t="s">
        <v>203</v>
      </c>
      <c r="Q115" s="32" t="str">
        <f t="shared" si="16"/>
        <v>VRX1000 (UHF) Inband/No Crossband; For APX (UHF+700) using Unknown or User-Defined Antenna</v>
      </c>
      <c r="R115" s="59">
        <f t="shared" si="17"/>
        <v>2</v>
      </c>
      <c r="S115" s="44">
        <f t="shared" si="18"/>
        <v>6</v>
      </c>
      <c r="T115" s="44">
        <f t="shared" si="19"/>
        <v>1</v>
      </c>
      <c r="U115" s="44">
        <f t="shared" si="20"/>
        <v>0</v>
      </c>
      <c r="V115" s="44">
        <f t="shared" si="21"/>
        <v>651</v>
      </c>
      <c r="W115" s="44">
        <f t="shared" si="22"/>
        <v>13</v>
      </c>
      <c r="X115" s="6">
        <f t="shared" si="23"/>
        <v>2</v>
      </c>
      <c r="Y115" s="1" t="s">
        <v>261</v>
      </c>
    </row>
    <row r="116" spans="1:25" x14ac:dyDescent="0.3">
      <c r="A116" s="6"/>
      <c r="B116" s="6" t="s">
        <v>4</v>
      </c>
      <c r="C116" s="6"/>
      <c r="D116" s="6"/>
      <c r="E116" s="6"/>
      <c r="F116" s="6"/>
      <c r="G116" s="6"/>
      <c r="H116" s="6"/>
      <c r="I116" s="6"/>
      <c r="J116" s="9" t="s">
        <v>2</v>
      </c>
      <c r="M116" s="11" t="s">
        <v>4</v>
      </c>
      <c r="O116" s="9" t="s">
        <v>24</v>
      </c>
      <c r="P116" s="33" t="s">
        <v>213</v>
      </c>
      <c r="Q116" s="32" t="str">
        <f t="shared" si="16"/>
        <v>VRX1000 (UHF) Crossband; For APX (700) using Single-Band Antenna(s)</v>
      </c>
      <c r="R116" s="59">
        <f t="shared" si="17"/>
        <v>2</v>
      </c>
      <c r="S116" s="44">
        <f t="shared" si="18"/>
        <v>4</v>
      </c>
      <c r="T116" s="44">
        <f t="shared" si="19"/>
        <v>4</v>
      </c>
      <c r="U116" s="44">
        <f t="shared" si="20"/>
        <v>1</v>
      </c>
      <c r="V116" s="44">
        <f t="shared" si="21"/>
        <v>627</v>
      </c>
      <c r="W116" s="44">
        <f t="shared" si="22"/>
        <v>2</v>
      </c>
      <c r="X116" s="6">
        <f t="shared" si="23"/>
        <v>1</v>
      </c>
      <c r="Y116" s="1" t="s">
        <v>261</v>
      </c>
    </row>
    <row r="117" spans="1:25" x14ac:dyDescent="0.3">
      <c r="A117" s="6" t="s">
        <v>4</v>
      </c>
      <c r="B117" s="6"/>
      <c r="C117" s="6"/>
      <c r="D117" s="6"/>
      <c r="E117" s="6"/>
      <c r="F117" s="6" t="s">
        <v>4</v>
      </c>
      <c r="G117" s="6" t="s">
        <v>4</v>
      </c>
      <c r="H117" s="6"/>
      <c r="I117" s="6"/>
      <c r="J117" s="9" t="s">
        <v>2</v>
      </c>
      <c r="K117" s="9" t="s">
        <v>4</v>
      </c>
      <c r="L117" s="9" t="s">
        <v>4</v>
      </c>
      <c r="O117" s="9" t="s">
        <v>229</v>
      </c>
      <c r="P117" s="6" t="s">
        <v>203</v>
      </c>
      <c r="Q117" s="32" t="str">
        <f t="shared" si="16"/>
        <v>VRX1000 (UHF) Inband/No Crossband; For APX (VHF+UHF) using One All-Band Antenna</v>
      </c>
      <c r="R117" s="59">
        <f t="shared" si="17"/>
        <v>2</v>
      </c>
      <c r="S117" s="44">
        <f t="shared" si="18"/>
        <v>3</v>
      </c>
      <c r="T117" s="44">
        <f t="shared" si="19"/>
        <v>1</v>
      </c>
      <c r="U117" s="44">
        <f t="shared" si="20"/>
        <v>2</v>
      </c>
      <c r="V117" s="44">
        <f t="shared" si="21"/>
        <v>602</v>
      </c>
      <c r="W117" s="44">
        <f t="shared" si="22"/>
        <v>13</v>
      </c>
      <c r="X117" s="6">
        <f t="shared" si="23"/>
        <v>2</v>
      </c>
      <c r="Y117" s="1" t="s">
        <v>323</v>
      </c>
    </row>
    <row r="118" spans="1:25" x14ac:dyDescent="0.3">
      <c r="A118" s="6"/>
      <c r="B118" s="6"/>
      <c r="C118" s="6" t="s">
        <v>4</v>
      </c>
      <c r="D118" s="6"/>
      <c r="E118" s="6"/>
      <c r="F118" s="6"/>
      <c r="G118" s="6"/>
      <c r="H118" s="6"/>
      <c r="I118" s="6"/>
      <c r="J118" s="9" t="s">
        <v>2</v>
      </c>
      <c r="L118" s="9" t="s">
        <v>4</v>
      </c>
      <c r="M118" s="11" t="s">
        <v>4</v>
      </c>
      <c r="O118" s="9" t="s">
        <v>137</v>
      </c>
      <c r="P118" s="6" t="s">
        <v>204</v>
      </c>
      <c r="Q118" s="32" t="str">
        <f t="shared" si="16"/>
        <v>VRX1000 (UHF) Crossband/No Inband; For APX (UHF+700) using Unknown or User-Defined Antenna</v>
      </c>
      <c r="R118" s="59">
        <f t="shared" si="17"/>
        <v>2</v>
      </c>
      <c r="S118" s="44">
        <f t="shared" si="18"/>
        <v>6</v>
      </c>
      <c r="T118" s="44">
        <f t="shared" si="19"/>
        <v>3</v>
      </c>
      <c r="U118" s="44">
        <f t="shared" si="20"/>
        <v>0</v>
      </c>
      <c r="V118" s="44">
        <f t="shared" si="21"/>
        <v>657</v>
      </c>
      <c r="W118" s="44">
        <f t="shared" si="22"/>
        <v>3</v>
      </c>
      <c r="X118" s="6">
        <f t="shared" si="23"/>
        <v>2</v>
      </c>
      <c r="Y118" s="1" t="s">
        <v>261</v>
      </c>
    </row>
    <row r="119" spans="1:25" x14ac:dyDescent="0.3">
      <c r="A119" s="6"/>
      <c r="B119" s="6" t="s">
        <v>4</v>
      </c>
      <c r="C119" s="6"/>
      <c r="D119" s="6"/>
      <c r="E119" s="6"/>
      <c r="F119" s="6"/>
      <c r="G119" s="6"/>
      <c r="H119" s="6"/>
      <c r="I119" s="6"/>
      <c r="J119" s="9" t="s">
        <v>2</v>
      </c>
      <c r="M119" s="11" t="s">
        <v>4</v>
      </c>
      <c r="O119" s="9" t="s">
        <v>229</v>
      </c>
      <c r="P119" s="33" t="s">
        <v>213</v>
      </c>
      <c r="Q119" s="32" t="str">
        <f t="shared" si="16"/>
        <v>VRX1000 (UHF) Crossband; For APX (700) using One All-Band Antenna</v>
      </c>
      <c r="R119" s="59">
        <f t="shared" si="17"/>
        <v>2</v>
      </c>
      <c r="S119" s="44">
        <f t="shared" si="18"/>
        <v>4</v>
      </c>
      <c r="T119" s="44">
        <f t="shared" si="19"/>
        <v>4</v>
      </c>
      <c r="U119" s="44">
        <f t="shared" si="20"/>
        <v>2</v>
      </c>
      <c r="V119" s="44">
        <f t="shared" si="21"/>
        <v>628</v>
      </c>
      <c r="W119" s="44">
        <f t="shared" si="22"/>
        <v>2</v>
      </c>
      <c r="X119" s="6">
        <f t="shared" si="23"/>
        <v>1</v>
      </c>
      <c r="Y119" s="1" t="s">
        <v>261</v>
      </c>
    </row>
    <row r="120" spans="1:25" x14ac:dyDescent="0.3">
      <c r="A120" s="6"/>
      <c r="B120" s="6"/>
      <c r="C120" s="6" t="s">
        <v>4</v>
      </c>
      <c r="D120" s="6"/>
      <c r="E120" s="6"/>
      <c r="F120" s="6"/>
      <c r="G120" s="6"/>
      <c r="H120" s="6"/>
      <c r="I120" s="6"/>
      <c r="J120" s="9" t="s">
        <v>2</v>
      </c>
      <c r="L120" s="9" t="s">
        <v>4</v>
      </c>
      <c r="M120" s="11" t="s">
        <v>4</v>
      </c>
      <c r="O120" s="9" t="s">
        <v>229</v>
      </c>
      <c r="P120" s="6" t="s">
        <v>204</v>
      </c>
      <c r="Q120" s="32" t="str">
        <f t="shared" si="16"/>
        <v>VRX1000 (UHF) Crossband/No Inband; For APX (UHF+700) using One All-Band Antenna</v>
      </c>
      <c r="R120" s="59">
        <f t="shared" si="17"/>
        <v>2</v>
      </c>
      <c r="S120" s="44">
        <f t="shared" si="18"/>
        <v>6</v>
      </c>
      <c r="T120" s="44">
        <f t="shared" si="19"/>
        <v>3</v>
      </c>
      <c r="U120" s="44">
        <f t="shared" si="20"/>
        <v>2</v>
      </c>
      <c r="V120" s="44">
        <f t="shared" si="21"/>
        <v>659</v>
      </c>
      <c r="W120" s="44">
        <f t="shared" si="22"/>
        <v>3</v>
      </c>
      <c r="X120" s="6">
        <f t="shared" si="23"/>
        <v>2</v>
      </c>
      <c r="Y120" s="1" t="s">
        <v>282</v>
      </c>
    </row>
    <row r="121" spans="1:25" x14ac:dyDescent="0.3">
      <c r="A121" s="6"/>
      <c r="B121" s="6"/>
      <c r="C121" s="6"/>
      <c r="D121" s="6" t="s">
        <v>4</v>
      </c>
      <c r="E121" s="6"/>
      <c r="F121" s="6" t="s">
        <v>4</v>
      </c>
      <c r="G121" s="6" t="s">
        <v>4</v>
      </c>
      <c r="H121" s="6"/>
      <c r="I121" s="6"/>
      <c r="J121" s="9" t="s">
        <v>2</v>
      </c>
      <c r="L121" s="9" t="s">
        <v>4</v>
      </c>
      <c r="M121" s="11" t="s">
        <v>4</v>
      </c>
      <c r="O121" s="9" t="s">
        <v>137</v>
      </c>
      <c r="P121" s="6" t="s">
        <v>205</v>
      </c>
      <c r="Q121" s="32" t="str">
        <f t="shared" si="16"/>
        <v>VRX1000 (UHF) Inband &amp; Crossband; For APX (UHF+700) using Unknown or User-Defined Antenna</v>
      </c>
      <c r="R121" s="59">
        <f t="shared" si="17"/>
        <v>2</v>
      </c>
      <c r="S121" s="44">
        <f t="shared" si="18"/>
        <v>6</v>
      </c>
      <c r="T121" s="44">
        <f t="shared" si="19"/>
        <v>5</v>
      </c>
      <c r="U121" s="44">
        <f t="shared" si="20"/>
        <v>0</v>
      </c>
      <c r="V121" s="44">
        <f t="shared" si="21"/>
        <v>663</v>
      </c>
      <c r="W121" s="44">
        <f t="shared" si="22"/>
        <v>16</v>
      </c>
      <c r="X121" s="6">
        <f t="shared" si="23"/>
        <v>2</v>
      </c>
      <c r="Y121" s="1" t="s">
        <v>261</v>
      </c>
    </row>
    <row r="122" spans="1:25" x14ac:dyDescent="0.3">
      <c r="A122" s="6"/>
      <c r="B122" s="6" t="s">
        <v>4</v>
      </c>
      <c r="C122" s="6"/>
      <c r="D122" s="6"/>
      <c r="E122" s="6"/>
      <c r="F122" s="6"/>
      <c r="G122" s="6"/>
      <c r="H122" s="6"/>
      <c r="I122" s="6"/>
      <c r="J122" s="9" t="s">
        <v>2</v>
      </c>
      <c r="K122" s="9" t="s">
        <v>4</v>
      </c>
      <c r="M122" s="11" t="s">
        <v>4</v>
      </c>
      <c r="O122" s="9" t="s">
        <v>24</v>
      </c>
      <c r="P122" s="33" t="s">
        <v>213</v>
      </c>
      <c r="Q122" s="32" t="str">
        <f t="shared" si="16"/>
        <v>VRX1000 (UHF) Crossband; For APX (VHF+700) using Single-Band Antenna(s)</v>
      </c>
      <c r="R122" s="59">
        <f t="shared" si="17"/>
        <v>2</v>
      </c>
      <c r="S122" s="44">
        <f t="shared" si="18"/>
        <v>5</v>
      </c>
      <c r="T122" s="44">
        <f t="shared" si="19"/>
        <v>4</v>
      </c>
      <c r="U122" s="44">
        <f t="shared" si="20"/>
        <v>1</v>
      </c>
      <c r="V122" s="44">
        <f t="shared" si="21"/>
        <v>644</v>
      </c>
      <c r="W122" s="44">
        <f t="shared" si="22"/>
        <v>2</v>
      </c>
      <c r="X122" s="6">
        <f t="shared" si="23"/>
        <v>2</v>
      </c>
      <c r="Y122" s="1" t="s">
        <v>261</v>
      </c>
    </row>
    <row r="123" spans="1:25" x14ac:dyDescent="0.3">
      <c r="A123" s="6"/>
      <c r="B123" s="6"/>
      <c r="C123" s="6"/>
      <c r="D123" s="6" t="s">
        <v>4</v>
      </c>
      <c r="E123" s="6"/>
      <c r="F123" s="6" t="s">
        <v>4</v>
      </c>
      <c r="G123" s="6" t="s">
        <v>4</v>
      </c>
      <c r="H123" s="6"/>
      <c r="I123" s="6"/>
      <c r="J123" s="9" t="s">
        <v>2</v>
      </c>
      <c r="L123" s="9" t="s">
        <v>4</v>
      </c>
      <c r="M123" s="11" t="s">
        <v>4</v>
      </c>
      <c r="O123" s="9" t="s">
        <v>229</v>
      </c>
      <c r="P123" s="6" t="s">
        <v>205</v>
      </c>
      <c r="Q123" s="32" t="str">
        <f t="shared" si="16"/>
        <v>VRX1000 (UHF) Inband &amp; Crossband; For APX (UHF+700) using One All-Band Antenna</v>
      </c>
      <c r="R123" s="59">
        <f t="shared" si="17"/>
        <v>2</v>
      </c>
      <c r="S123" s="44">
        <f t="shared" si="18"/>
        <v>6</v>
      </c>
      <c r="T123" s="44">
        <f t="shared" si="19"/>
        <v>5</v>
      </c>
      <c r="U123" s="44">
        <f t="shared" si="20"/>
        <v>2</v>
      </c>
      <c r="V123" s="44">
        <f t="shared" si="21"/>
        <v>665</v>
      </c>
      <c r="W123" s="44">
        <f t="shared" si="22"/>
        <v>16</v>
      </c>
      <c r="X123" s="6">
        <f t="shared" si="23"/>
        <v>2</v>
      </c>
      <c r="Y123" s="38" t="s">
        <v>329</v>
      </c>
    </row>
    <row r="124" spans="1:25" x14ac:dyDescent="0.3">
      <c r="A124" s="6" t="s">
        <v>4</v>
      </c>
      <c r="B124" s="6"/>
      <c r="C124" s="6"/>
      <c r="D124" s="6"/>
      <c r="E124" s="6"/>
      <c r="F124" s="6" t="s">
        <v>4</v>
      </c>
      <c r="G124" s="6" t="s">
        <v>4</v>
      </c>
      <c r="H124" s="6"/>
      <c r="I124" s="6"/>
      <c r="J124" s="9" t="s">
        <v>2</v>
      </c>
      <c r="K124" s="9" t="s">
        <v>4</v>
      </c>
      <c r="L124" s="9" t="s">
        <v>4</v>
      </c>
      <c r="M124" s="11" t="s">
        <v>4</v>
      </c>
      <c r="O124" s="9" t="s">
        <v>137</v>
      </c>
      <c r="P124" s="6" t="s">
        <v>203</v>
      </c>
      <c r="Q124" s="32" t="str">
        <f t="shared" si="16"/>
        <v>VRX1000 (UHF) Inband/No Crossband; For APX (VHF+UHF+700) using Unknown or User-Defined Antenna</v>
      </c>
      <c r="R124" s="59">
        <f t="shared" si="17"/>
        <v>2</v>
      </c>
      <c r="S124" s="44">
        <f t="shared" si="18"/>
        <v>7</v>
      </c>
      <c r="T124" s="44">
        <f t="shared" si="19"/>
        <v>1</v>
      </c>
      <c r="U124" s="44">
        <f t="shared" si="20"/>
        <v>0</v>
      </c>
      <c r="V124" s="44">
        <f t="shared" si="21"/>
        <v>668</v>
      </c>
      <c r="W124" s="44">
        <f t="shared" si="22"/>
        <v>13</v>
      </c>
      <c r="X124" s="6">
        <f t="shared" si="23"/>
        <v>3</v>
      </c>
      <c r="Y124" s="1" t="s">
        <v>261</v>
      </c>
    </row>
    <row r="125" spans="1:25" x14ac:dyDescent="0.3">
      <c r="A125" s="83"/>
      <c r="B125" s="83" t="s">
        <v>4</v>
      </c>
      <c r="C125" s="83"/>
      <c r="D125" s="83"/>
      <c r="E125" s="83"/>
      <c r="F125" s="83"/>
      <c r="G125" s="83"/>
      <c r="H125" s="83" t="s">
        <v>4</v>
      </c>
      <c r="I125" s="83"/>
      <c r="J125" s="212" t="s">
        <v>2</v>
      </c>
      <c r="K125" s="212"/>
      <c r="L125" s="212" t="s">
        <v>4</v>
      </c>
      <c r="M125" s="213" t="s">
        <v>4</v>
      </c>
      <c r="N125" s="213" t="s">
        <v>4</v>
      </c>
      <c r="O125" s="212" t="s">
        <v>24</v>
      </c>
      <c r="P125" s="83" t="s">
        <v>204</v>
      </c>
      <c r="Q125" s="214" t="str">
        <f t="shared" si="16"/>
        <v>VRX1000 (UHF) Crossband/No Inband; For APX (UHF+700+800) using Single-Band Antenna(s)</v>
      </c>
      <c r="R125" s="215">
        <f t="shared" si="17"/>
        <v>2</v>
      </c>
      <c r="S125" s="216">
        <f t="shared" si="18"/>
        <v>14</v>
      </c>
      <c r="T125" s="216">
        <f t="shared" si="19"/>
        <v>3</v>
      </c>
      <c r="U125" s="216">
        <f t="shared" si="20"/>
        <v>1</v>
      </c>
      <c r="V125" s="216">
        <f t="shared" si="21"/>
        <v>794</v>
      </c>
      <c r="W125" s="216">
        <f t="shared" si="22"/>
        <v>12</v>
      </c>
      <c r="X125" s="83">
        <f t="shared" si="23"/>
        <v>2</v>
      </c>
      <c r="Y125" s="74" t="s">
        <v>308</v>
      </c>
    </row>
    <row r="126" spans="1:25" x14ac:dyDescent="0.3">
      <c r="A126" s="6" t="s">
        <v>4</v>
      </c>
      <c r="B126" s="6"/>
      <c r="C126" s="6"/>
      <c r="D126" s="6"/>
      <c r="E126" s="6"/>
      <c r="F126" s="6" t="s">
        <v>4</v>
      </c>
      <c r="G126" s="6" t="s">
        <v>4</v>
      </c>
      <c r="H126" s="6"/>
      <c r="I126" s="6"/>
      <c r="J126" s="9" t="s">
        <v>2</v>
      </c>
      <c r="L126" s="9" t="s">
        <v>4</v>
      </c>
      <c r="M126" s="11" t="s">
        <v>4</v>
      </c>
      <c r="O126" s="9" t="s">
        <v>229</v>
      </c>
      <c r="P126" s="6" t="s">
        <v>203</v>
      </c>
      <c r="Q126" s="32" t="str">
        <f t="shared" si="16"/>
        <v>VRX1000 (UHF) Inband/No Crossband; For APX (UHF+700) using One All-Band Antenna</v>
      </c>
      <c r="R126" s="59">
        <f t="shared" si="17"/>
        <v>2</v>
      </c>
      <c r="S126" s="44">
        <f t="shared" si="18"/>
        <v>6</v>
      </c>
      <c r="T126" s="44">
        <f t="shared" si="19"/>
        <v>1</v>
      </c>
      <c r="U126" s="44">
        <f t="shared" si="20"/>
        <v>2</v>
      </c>
      <c r="V126" s="44">
        <f t="shared" si="21"/>
        <v>653</v>
      </c>
      <c r="W126" s="44">
        <f t="shared" si="22"/>
        <v>13</v>
      </c>
      <c r="X126" s="6">
        <f t="shared" si="23"/>
        <v>2</v>
      </c>
      <c r="Y126" s="1" t="s">
        <v>324</v>
      </c>
    </row>
    <row r="127" spans="1:25" x14ac:dyDescent="0.3">
      <c r="A127" s="6"/>
      <c r="B127" s="6"/>
      <c r="C127" s="6"/>
      <c r="D127" s="6"/>
      <c r="E127" s="6" t="s">
        <v>4</v>
      </c>
      <c r="F127" s="6"/>
      <c r="G127" s="6"/>
      <c r="H127" s="6"/>
      <c r="I127" s="6"/>
      <c r="J127" s="9" t="s">
        <v>2</v>
      </c>
      <c r="K127" s="9" t="s">
        <v>4</v>
      </c>
      <c r="L127" s="9" t="s">
        <v>4</v>
      </c>
      <c r="M127" s="11" t="s">
        <v>4</v>
      </c>
      <c r="O127" s="9" t="s">
        <v>137</v>
      </c>
      <c r="P127" s="6" t="s">
        <v>204</v>
      </c>
      <c r="Q127" s="32" t="str">
        <f t="shared" si="16"/>
        <v>VRX1000 (UHF) Crossband/No Inband; For APX (VHF+UHF+700) using Unknown or User-Defined Antenna</v>
      </c>
      <c r="R127" s="59">
        <f t="shared" si="17"/>
        <v>2</v>
      </c>
      <c r="S127" s="44">
        <f t="shared" si="18"/>
        <v>7</v>
      </c>
      <c r="T127" s="44">
        <f t="shared" si="19"/>
        <v>3</v>
      </c>
      <c r="U127" s="44">
        <f t="shared" si="20"/>
        <v>0</v>
      </c>
      <c r="V127" s="44">
        <f t="shared" si="21"/>
        <v>674</v>
      </c>
      <c r="W127" s="44">
        <f t="shared" si="22"/>
        <v>5</v>
      </c>
      <c r="X127" s="6">
        <f t="shared" si="23"/>
        <v>3</v>
      </c>
      <c r="Y127" s="1" t="s">
        <v>261</v>
      </c>
    </row>
    <row r="128" spans="1:25" x14ac:dyDescent="0.3">
      <c r="A128" s="6"/>
      <c r="B128" s="6" t="s">
        <v>4</v>
      </c>
      <c r="C128" s="6"/>
      <c r="D128" s="6"/>
      <c r="E128" s="6"/>
      <c r="F128" s="6" t="s">
        <v>4</v>
      </c>
      <c r="G128" s="6" t="s">
        <v>4</v>
      </c>
      <c r="H128" s="6"/>
      <c r="I128" s="6"/>
      <c r="J128" s="9" t="s">
        <v>2</v>
      </c>
      <c r="L128" s="9" t="s">
        <v>4</v>
      </c>
      <c r="M128" s="11" t="s">
        <v>4</v>
      </c>
      <c r="O128" s="9" t="s">
        <v>24</v>
      </c>
      <c r="P128" s="6" t="s">
        <v>203</v>
      </c>
      <c r="Q128" s="32" t="str">
        <f t="shared" si="16"/>
        <v>VRX1000 (UHF) Inband/No Crossband; For APX (UHF+700) using Single-Band Antenna(s)</v>
      </c>
      <c r="R128" s="59">
        <f t="shared" si="17"/>
        <v>2</v>
      </c>
      <c r="S128" s="44">
        <f t="shared" si="18"/>
        <v>6</v>
      </c>
      <c r="T128" s="44">
        <f t="shared" si="19"/>
        <v>1</v>
      </c>
      <c r="U128" s="44">
        <f t="shared" si="20"/>
        <v>1</v>
      </c>
      <c r="V128" s="44">
        <f t="shared" si="21"/>
        <v>652</v>
      </c>
      <c r="W128" s="44">
        <f t="shared" si="22"/>
        <v>14</v>
      </c>
      <c r="X128" s="6">
        <f t="shared" si="23"/>
        <v>2</v>
      </c>
      <c r="Y128" s="1" t="s">
        <v>339</v>
      </c>
    </row>
    <row r="129" spans="1:25" x14ac:dyDescent="0.3">
      <c r="A129" s="6"/>
      <c r="B129" s="6"/>
      <c r="C129" s="6"/>
      <c r="D129" s="6"/>
      <c r="E129" s="6" t="s">
        <v>4</v>
      </c>
      <c r="F129" s="6"/>
      <c r="G129" s="6"/>
      <c r="H129" s="6"/>
      <c r="I129" s="6"/>
      <c r="J129" s="9" t="s">
        <v>2</v>
      </c>
      <c r="K129" s="9" t="s">
        <v>4</v>
      </c>
      <c r="L129" s="9" t="s">
        <v>4</v>
      </c>
      <c r="M129" s="11" t="s">
        <v>4</v>
      </c>
      <c r="O129" s="9" t="s">
        <v>229</v>
      </c>
      <c r="P129" s="6" t="s">
        <v>204</v>
      </c>
      <c r="Q129" s="32" t="str">
        <f t="shared" si="16"/>
        <v>VRX1000 (UHF) Crossband/No Inband; For APX (VHF+UHF+700) using One All-Band Antenna</v>
      </c>
      <c r="R129" s="59">
        <f t="shared" si="17"/>
        <v>2</v>
      </c>
      <c r="S129" s="44">
        <f t="shared" si="18"/>
        <v>7</v>
      </c>
      <c r="T129" s="44">
        <f t="shared" si="19"/>
        <v>3</v>
      </c>
      <c r="U129" s="44">
        <f t="shared" si="20"/>
        <v>2</v>
      </c>
      <c r="V129" s="44">
        <f t="shared" si="21"/>
        <v>676</v>
      </c>
      <c r="W129" s="44">
        <f t="shared" si="22"/>
        <v>5</v>
      </c>
      <c r="X129" s="6">
        <f t="shared" si="23"/>
        <v>3</v>
      </c>
      <c r="Y129" s="1" t="s">
        <v>290</v>
      </c>
    </row>
    <row r="130" spans="1:25" x14ac:dyDescent="0.3">
      <c r="A130" s="6"/>
      <c r="B130" s="6"/>
      <c r="C130" s="6"/>
      <c r="D130" s="6" t="s">
        <v>4</v>
      </c>
      <c r="E130" s="6"/>
      <c r="F130" s="6" t="s">
        <v>4</v>
      </c>
      <c r="G130" s="6" t="s">
        <v>4</v>
      </c>
      <c r="H130" s="6"/>
      <c r="I130" s="6"/>
      <c r="J130" s="9" t="s">
        <v>2</v>
      </c>
      <c r="K130" s="9" t="s">
        <v>4</v>
      </c>
      <c r="L130" s="9" t="s">
        <v>4</v>
      </c>
      <c r="M130" s="11" t="s">
        <v>4</v>
      </c>
      <c r="O130" s="9" t="s">
        <v>137</v>
      </c>
      <c r="P130" s="6" t="s">
        <v>205</v>
      </c>
      <c r="Q130" s="32" t="str">
        <f t="shared" si="16"/>
        <v>VRX1000 (UHF) Inband &amp; Crossband; For APX (VHF+UHF+700) using Unknown or User-Defined Antenna</v>
      </c>
      <c r="R130" s="59">
        <f t="shared" si="17"/>
        <v>2</v>
      </c>
      <c r="S130" s="44">
        <f t="shared" si="18"/>
        <v>7</v>
      </c>
      <c r="T130" s="44">
        <f t="shared" si="19"/>
        <v>5</v>
      </c>
      <c r="U130" s="44">
        <f t="shared" si="20"/>
        <v>0</v>
      </c>
      <c r="V130" s="44">
        <f t="shared" si="21"/>
        <v>680</v>
      </c>
      <c r="W130" s="44">
        <f t="shared" si="22"/>
        <v>16</v>
      </c>
      <c r="X130" s="6">
        <f t="shared" si="23"/>
        <v>3</v>
      </c>
      <c r="Y130" s="1" t="s">
        <v>261</v>
      </c>
    </row>
    <row r="131" spans="1:25" x14ac:dyDescent="0.3">
      <c r="A131" s="83"/>
      <c r="B131" s="83" t="s">
        <v>4</v>
      </c>
      <c r="C131" s="83"/>
      <c r="D131" s="83"/>
      <c r="E131" s="83"/>
      <c r="F131" s="83"/>
      <c r="G131" s="83"/>
      <c r="H131" s="83" t="s">
        <v>4</v>
      </c>
      <c r="I131" s="83"/>
      <c r="J131" s="212" t="s">
        <v>2</v>
      </c>
      <c r="K131" s="212" t="s">
        <v>4</v>
      </c>
      <c r="L131" s="212" t="s">
        <v>4</v>
      </c>
      <c r="M131" s="213" t="s">
        <v>4</v>
      </c>
      <c r="N131" s="213" t="s">
        <v>4</v>
      </c>
      <c r="O131" s="212" t="s">
        <v>24</v>
      </c>
      <c r="P131" s="83" t="s">
        <v>204</v>
      </c>
      <c r="Q131" s="214" t="str">
        <f t="shared" si="16"/>
        <v>VRX1000 (UHF) Crossband/No Inband; For APX (VHF+UHF+700+800) using Single-Band Antenna(s)</v>
      </c>
      <c r="R131" s="215">
        <f t="shared" si="17"/>
        <v>2</v>
      </c>
      <c r="S131" s="216">
        <f t="shared" si="18"/>
        <v>15</v>
      </c>
      <c r="T131" s="216">
        <f t="shared" si="19"/>
        <v>3</v>
      </c>
      <c r="U131" s="216">
        <f t="shared" si="20"/>
        <v>1</v>
      </c>
      <c r="V131" s="216">
        <f t="shared" si="21"/>
        <v>811</v>
      </c>
      <c r="W131" s="216">
        <f t="shared" si="22"/>
        <v>12</v>
      </c>
      <c r="X131" s="83">
        <f t="shared" si="23"/>
        <v>3</v>
      </c>
      <c r="Y131" s="74" t="s">
        <v>313</v>
      </c>
    </row>
    <row r="132" spans="1:25" x14ac:dyDescent="0.3">
      <c r="A132" s="6"/>
      <c r="B132" s="6"/>
      <c r="C132" s="6"/>
      <c r="D132" s="6" t="s">
        <v>4</v>
      </c>
      <c r="E132" s="6"/>
      <c r="F132" s="6" t="s">
        <v>4</v>
      </c>
      <c r="G132" s="6" t="s">
        <v>4</v>
      </c>
      <c r="H132" s="6"/>
      <c r="I132" s="6"/>
      <c r="J132" s="9" t="s">
        <v>2</v>
      </c>
      <c r="K132" s="9" t="s">
        <v>4</v>
      </c>
      <c r="L132" s="9" t="s">
        <v>4</v>
      </c>
      <c r="M132" s="11" t="s">
        <v>4</v>
      </c>
      <c r="O132" s="9" t="s">
        <v>229</v>
      </c>
      <c r="P132" s="6" t="s">
        <v>205</v>
      </c>
      <c r="Q132" s="32" t="str">
        <f t="shared" si="16"/>
        <v>VRX1000 (UHF) Inband &amp; Crossband; For APX (VHF+UHF+700) using One All-Band Antenna</v>
      </c>
      <c r="R132" s="59">
        <f t="shared" si="17"/>
        <v>2</v>
      </c>
      <c r="S132" s="44">
        <f t="shared" si="18"/>
        <v>7</v>
      </c>
      <c r="T132" s="44">
        <f t="shared" si="19"/>
        <v>5</v>
      </c>
      <c r="U132" s="44">
        <f t="shared" si="20"/>
        <v>2</v>
      </c>
      <c r="V132" s="44">
        <f t="shared" si="21"/>
        <v>682</v>
      </c>
      <c r="W132" s="44">
        <f t="shared" si="22"/>
        <v>16</v>
      </c>
      <c r="X132" s="6">
        <f t="shared" si="23"/>
        <v>3</v>
      </c>
      <c r="Y132" s="38" t="s">
        <v>334</v>
      </c>
    </row>
    <row r="133" spans="1:25" x14ac:dyDescent="0.3">
      <c r="A133" s="6"/>
      <c r="B133" s="6" t="s">
        <v>4</v>
      </c>
      <c r="C133" s="6"/>
      <c r="D133" s="6"/>
      <c r="E133" s="6"/>
      <c r="F133" s="6"/>
      <c r="G133" s="6"/>
      <c r="H133" s="6"/>
      <c r="I133" s="6"/>
      <c r="J133" s="9" t="s">
        <v>2</v>
      </c>
      <c r="N133" s="11" t="s">
        <v>4</v>
      </c>
      <c r="O133" s="9" t="s">
        <v>137</v>
      </c>
      <c r="P133" s="33" t="s">
        <v>213</v>
      </c>
      <c r="Q133" s="32" t="str">
        <f t="shared" si="16"/>
        <v>VRX1000 (UHF) Crossband; For APX (800) using Unknown or User-Defined Antenna</v>
      </c>
      <c r="R133" s="59">
        <f t="shared" si="17"/>
        <v>2</v>
      </c>
      <c r="S133" s="44">
        <f t="shared" si="18"/>
        <v>8</v>
      </c>
      <c r="T133" s="44">
        <f t="shared" si="19"/>
        <v>4</v>
      </c>
      <c r="U133" s="44">
        <f t="shared" si="20"/>
        <v>0</v>
      </c>
      <c r="V133" s="44">
        <f t="shared" si="21"/>
        <v>694</v>
      </c>
      <c r="W133" s="44">
        <f t="shared" si="22"/>
        <v>2</v>
      </c>
      <c r="X133" s="6">
        <f t="shared" si="23"/>
        <v>1</v>
      </c>
      <c r="Y133" s="1" t="s">
        <v>261</v>
      </c>
    </row>
    <row r="134" spans="1:25" x14ac:dyDescent="0.3">
      <c r="A134" s="6"/>
      <c r="B134" s="6" t="s">
        <v>4</v>
      </c>
      <c r="C134" s="6"/>
      <c r="D134" s="6"/>
      <c r="E134" s="6"/>
      <c r="F134" s="6" t="s">
        <v>4</v>
      </c>
      <c r="G134" s="6" t="s">
        <v>4</v>
      </c>
      <c r="H134" s="6"/>
      <c r="I134" s="6"/>
      <c r="J134" s="9" t="s">
        <v>2</v>
      </c>
      <c r="L134" s="9" t="s">
        <v>4</v>
      </c>
      <c r="M134" s="11" t="s">
        <v>4</v>
      </c>
      <c r="O134" s="9" t="s">
        <v>24</v>
      </c>
      <c r="P134" s="6" t="s">
        <v>205</v>
      </c>
      <c r="Q134" s="32" t="str">
        <f t="shared" si="16"/>
        <v>VRX1000 (UHF) Inband &amp; Crossband; For APX (UHF+700) using Single-Band Antenna(s)</v>
      </c>
      <c r="R134" s="59">
        <f t="shared" si="17"/>
        <v>2</v>
      </c>
      <c r="S134" s="44">
        <f t="shared" si="18"/>
        <v>6</v>
      </c>
      <c r="T134" s="44">
        <f t="shared" si="19"/>
        <v>5</v>
      </c>
      <c r="U134" s="44">
        <f t="shared" si="20"/>
        <v>1</v>
      </c>
      <c r="V134" s="44">
        <f t="shared" si="21"/>
        <v>664</v>
      </c>
      <c r="W134" s="44">
        <f t="shared" si="22"/>
        <v>14</v>
      </c>
      <c r="X134" s="6">
        <f t="shared" si="23"/>
        <v>2</v>
      </c>
      <c r="Y134" s="1" t="s">
        <v>348</v>
      </c>
    </row>
    <row r="135" spans="1:25" x14ac:dyDescent="0.3">
      <c r="A135" s="6"/>
      <c r="B135" s="6" t="s">
        <v>4</v>
      </c>
      <c r="C135" s="6"/>
      <c r="D135" s="6"/>
      <c r="E135" s="6"/>
      <c r="F135" s="6" t="s">
        <v>4</v>
      </c>
      <c r="G135" s="6" t="s">
        <v>4</v>
      </c>
      <c r="H135" s="6"/>
      <c r="I135" s="6"/>
      <c r="J135" s="9" t="s">
        <v>2</v>
      </c>
      <c r="K135" s="9" t="s">
        <v>4</v>
      </c>
      <c r="L135" s="9" t="s">
        <v>4</v>
      </c>
      <c r="M135" s="11" t="s">
        <v>4</v>
      </c>
      <c r="O135" s="9" t="s">
        <v>24</v>
      </c>
      <c r="P135" s="6" t="s">
        <v>203</v>
      </c>
      <c r="Q135" s="32" t="str">
        <f t="shared" si="16"/>
        <v>VRX1000 (UHF) Inband/No Crossband; For APX (VHF+UHF+700) using Single-Band Antenna(s)</v>
      </c>
      <c r="R135" s="59">
        <f t="shared" si="17"/>
        <v>2</v>
      </c>
      <c r="S135" s="44">
        <f t="shared" si="18"/>
        <v>7</v>
      </c>
      <c r="T135" s="44">
        <f t="shared" si="19"/>
        <v>1</v>
      </c>
      <c r="U135" s="44">
        <f t="shared" si="20"/>
        <v>1</v>
      </c>
      <c r="V135" s="44">
        <f t="shared" si="21"/>
        <v>669</v>
      </c>
      <c r="W135" s="44">
        <f t="shared" si="22"/>
        <v>14</v>
      </c>
      <c r="X135" s="6">
        <f t="shared" si="23"/>
        <v>3</v>
      </c>
      <c r="Y135" s="1" t="s">
        <v>315</v>
      </c>
    </row>
    <row r="136" spans="1:25" x14ac:dyDescent="0.3">
      <c r="A136" s="6"/>
      <c r="B136" s="6"/>
      <c r="C136" s="6"/>
      <c r="D136" s="6" t="s">
        <v>4</v>
      </c>
      <c r="E136" s="6"/>
      <c r="F136" s="6"/>
      <c r="G136" s="6"/>
      <c r="H136" s="6"/>
      <c r="I136" s="6"/>
      <c r="J136" s="9" t="s">
        <v>2</v>
      </c>
      <c r="K136" s="9" t="s">
        <v>4</v>
      </c>
      <c r="N136" s="11" t="s">
        <v>4</v>
      </c>
      <c r="O136" s="9" t="s">
        <v>137</v>
      </c>
      <c r="P136" s="33" t="s">
        <v>213</v>
      </c>
      <c r="Q136" s="32" t="str">
        <f t="shared" ref="Q136:Q199" si="24">$J$6&amp;"("&amp;$J136&amp;")"&amp;" "&amp;VLOOKUP($P136,RPTCodes,2,FALSE) &amp;"; For APX ("&amp;VLOOKUP($S136,BAND_NAMES,2)&amp;") using "&amp;VLOOKUP($O136,ANTcodes,3,FALSE)</f>
        <v>VRX1000 (UHF) Crossband; For APX (VHF+800) using Unknown or User-Defined Antenna</v>
      </c>
      <c r="R136" s="59">
        <f t="shared" ref="R136:R199" si="25">VLOOKUP(J136,Freq_Bands,2)</f>
        <v>2</v>
      </c>
      <c r="S136" s="44">
        <f t="shared" ref="S136:S199" si="26">IF(K136="X",1,0)+IF(L136="X",2,0)+IF(M136="X",4,0)+IF(N136="X",8,0)</f>
        <v>9</v>
      </c>
      <c r="T136" s="44">
        <f t="shared" ref="T136:T199" si="27">VLOOKUP(P136,RPTCodes,4,FALSE)</f>
        <v>4</v>
      </c>
      <c r="U136" s="44">
        <f t="shared" ref="U136:U199" si="28">VLOOKUP(O136,ANTcodes,2,FALSE)</f>
        <v>0</v>
      </c>
      <c r="V136" s="44">
        <f t="shared" ref="V136:V199" si="29">$U136*MULT_ANT+$T136*MULT_RPT+$S136*MULT_MRF+$R136*MULT_VRF</f>
        <v>711</v>
      </c>
      <c r="W136" s="44">
        <f t="shared" ref="W136:W199" si="30">IF($A136="X",1,0)+IF($B136="X",2,0)+IF($C136="X",3,0)+IF($D136="X",4,0)+IF($E136="X",5,0)+IF($F136="X",6,0)+IF($H136="X",10,0)+IF($G136="X",6,0)</f>
        <v>4</v>
      </c>
      <c r="X136" s="6">
        <f t="shared" ref="X136:X199" si="31">COUNTA(K136:L136)+IF(RIGHT(M136&amp;N136,1)="X",1,0)</f>
        <v>2</v>
      </c>
      <c r="Y136" s="1" t="s">
        <v>261</v>
      </c>
    </row>
    <row r="137" spans="1:25" x14ac:dyDescent="0.3">
      <c r="A137" s="6"/>
      <c r="B137" s="6" t="s">
        <v>4</v>
      </c>
      <c r="C137" s="6"/>
      <c r="D137" s="6"/>
      <c r="E137" s="6"/>
      <c r="F137" s="6" t="s">
        <v>4</v>
      </c>
      <c r="G137" s="6" t="s">
        <v>4</v>
      </c>
      <c r="H137" s="6"/>
      <c r="I137" s="6"/>
      <c r="J137" s="9" t="s">
        <v>2</v>
      </c>
      <c r="K137" s="9" t="s">
        <v>4</v>
      </c>
      <c r="L137" s="9" t="s">
        <v>4</v>
      </c>
      <c r="M137" s="11" t="s">
        <v>4</v>
      </c>
      <c r="O137" s="9" t="s">
        <v>24</v>
      </c>
      <c r="P137" s="6" t="s">
        <v>205</v>
      </c>
      <c r="Q137" s="32" t="str">
        <f t="shared" si="24"/>
        <v>VRX1000 (UHF) Inband &amp; Crossband; For APX (VHF+UHF+700) using Single-Band Antenna(s)</v>
      </c>
      <c r="R137" s="59">
        <f t="shared" si="25"/>
        <v>2</v>
      </c>
      <c r="S137" s="44">
        <f t="shared" si="26"/>
        <v>7</v>
      </c>
      <c r="T137" s="44">
        <f t="shared" si="27"/>
        <v>5</v>
      </c>
      <c r="U137" s="44">
        <f t="shared" si="28"/>
        <v>1</v>
      </c>
      <c r="V137" s="44">
        <f t="shared" si="29"/>
        <v>681</v>
      </c>
      <c r="W137" s="44">
        <f t="shared" si="30"/>
        <v>14</v>
      </c>
      <c r="X137" s="6">
        <f t="shared" si="31"/>
        <v>3</v>
      </c>
      <c r="Y137" s="1" t="s">
        <v>317</v>
      </c>
    </row>
    <row r="138" spans="1:25" s="74" customFormat="1" x14ac:dyDescent="0.3">
      <c r="A138" s="6"/>
      <c r="B138" s="6" t="s">
        <v>4</v>
      </c>
      <c r="C138" s="6"/>
      <c r="D138" s="6"/>
      <c r="E138" s="6"/>
      <c r="F138" s="6"/>
      <c r="G138" s="6"/>
      <c r="H138" s="6"/>
      <c r="I138" s="6"/>
      <c r="J138" s="9" t="s">
        <v>2</v>
      </c>
      <c r="K138" s="9"/>
      <c r="L138" s="9"/>
      <c r="M138" s="9"/>
      <c r="N138" s="11" t="s">
        <v>4</v>
      </c>
      <c r="O138" s="9" t="s">
        <v>24</v>
      </c>
      <c r="P138" s="33" t="s">
        <v>213</v>
      </c>
      <c r="Q138" s="32" t="str">
        <f t="shared" si="24"/>
        <v>VRX1000 (UHF) Crossband; For APX (800) using Single-Band Antenna(s)</v>
      </c>
      <c r="R138" s="59">
        <f t="shared" si="25"/>
        <v>2</v>
      </c>
      <c r="S138" s="44">
        <f t="shared" si="26"/>
        <v>8</v>
      </c>
      <c r="T138" s="44">
        <f t="shared" si="27"/>
        <v>4</v>
      </c>
      <c r="U138" s="44">
        <f t="shared" si="28"/>
        <v>1</v>
      </c>
      <c r="V138" s="44">
        <f t="shared" si="29"/>
        <v>695</v>
      </c>
      <c r="W138" s="44">
        <f t="shared" si="30"/>
        <v>2</v>
      </c>
      <c r="X138" s="6">
        <f t="shared" si="31"/>
        <v>1</v>
      </c>
      <c r="Y138" s="1" t="s">
        <v>261</v>
      </c>
    </row>
    <row r="139" spans="1:25" x14ac:dyDescent="0.3">
      <c r="A139" s="6" t="s">
        <v>4</v>
      </c>
      <c r="B139" s="6"/>
      <c r="C139" s="6"/>
      <c r="D139" s="6"/>
      <c r="E139" s="6"/>
      <c r="F139" s="6" t="s">
        <v>4</v>
      </c>
      <c r="G139" s="6" t="s">
        <v>4</v>
      </c>
      <c r="H139" s="6"/>
      <c r="I139" s="6"/>
      <c r="J139" s="9" t="s">
        <v>2</v>
      </c>
      <c r="L139" s="9" t="s">
        <v>4</v>
      </c>
      <c r="N139" s="11" t="s">
        <v>4</v>
      </c>
      <c r="O139" s="9" t="s">
        <v>137</v>
      </c>
      <c r="P139" s="6" t="s">
        <v>203</v>
      </c>
      <c r="Q139" s="32" t="str">
        <f t="shared" si="24"/>
        <v>VRX1000 (UHF) Inband/No Crossband; For APX (UHF+800) using Unknown or User-Defined Antenna</v>
      </c>
      <c r="R139" s="59">
        <f t="shared" si="25"/>
        <v>2</v>
      </c>
      <c r="S139" s="44">
        <f t="shared" si="26"/>
        <v>10</v>
      </c>
      <c r="T139" s="44">
        <f t="shared" si="27"/>
        <v>1</v>
      </c>
      <c r="U139" s="44">
        <f t="shared" si="28"/>
        <v>0</v>
      </c>
      <c r="V139" s="44">
        <f t="shared" si="29"/>
        <v>719</v>
      </c>
      <c r="W139" s="44">
        <f t="shared" si="30"/>
        <v>13</v>
      </c>
      <c r="X139" s="6">
        <f t="shared" si="31"/>
        <v>2</v>
      </c>
      <c r="Y139" s="1" t="s">
        <v>261</v>
      </c>
    </row>
    <row r="140" spans="1:25" x14ac:dyDescent="0.3">
      <c r="A140" s="6"/>
      <c r="B140" s="6" t="s">
        <v>4</v>
      </c>
      <c r="C140" s="6"/>
      <c r="D140" s="6"/>
      <c r="E140" s="6"/>
      <c r="F140" s="6"/>
      <c r="G140" s="6"/>
      <c r="H140" s="6"/>
      <c r="I140" s="6"/>
      <c r="J140" s="9" t="s">
        <v>2</v>
      </c>
      <c r="N140" s="11" t="s">
        <v>4</v>
      </c>
      <c r="O140" s="9" t="s">
        <v>229</v>
      </c>
      <c r="P140" s="33" t="s">
        <v>213</v>
      </c>
      <c r="Q140" s="32" t="str">
        <f t="shared" si="24"/>
        <v>VRX1000 (UHF) Crossband; For APX (800) using One All-Band Antenna</v>
      </c>
      <c r="R140" s="59">
        <f t="shared" si="25"/>
        <v>2</v>
      </c>
      <c r="S140" s="44">
        <f t="shared" si="26"/>
        <v>8</v>
      </c>
      <c r="T140" s="44">
        <f t="shared" si="27"/>
        <v>4</v>
      </c>
      <c r="U140" s="44">
        <f t="shared" si="28"/>
        <v>2</v>
      </c>
      <c r="V140" s="44">
        <f t="shared" si="29"/>
        <v>696</v>
      </c>
      <c r="W140" s="44">
        <f t="shared" si="30"/>
        <v>2</v>
      </c>
      <c r="X140" s="6">
        <f t="shared" si="31"/>
        <v>1</v>
      </c>
      <c r="Y140" s="1" t="s">
        <v>261</v>
      </c>
    </row>
    <row r="141" spans="1:25" x14ac:dyDescent="0.3">
      <c r="A141" s="6" t="s">
        <v>4</v>
      </c>
      <c r="B141" s="6"/>
      <c r="C141" s="6"/>
      <c r="D141" s="6"/>
      <c r="E141" s="6"/>
      <c r="F141" s="6" t="s">
        <v>4</v>
      </c>
      <c r="G141" s="6" t="s">
        <v>4</v>
      </c>
      <c r="H141" s="6"/>
      <c r="I141" s="6"/>
      <c r="J141" s="9" t="s">
        <v>2</v>
      </c>
      <c r="K141" s="9" t="s">
        <v>4</v>
      </c>
      <c r="L141" s="9" t="s">
        <v>4</v>
      </c>
      <c r="M141" s="11" t="s">
        <v>4</v>
      </c>
      <c r="O141" s="9" t="s">
        <v>229</v>
      </c>
      <c r="P141" s="6" t="s">
        <v>203</v>
      </c>
      <c r="Q141" s="32" t="str">
        <f t="shared" si="24"/>
        <v>VRX1000 (UHF) Inband/No Crossband; For APX (VHF+UHF+700) using One All-Band Antenna</v>
      </c>
      <c r="R141" s="59">
        <f t="shared" si="25"/>
        <v>2</v>
      </c>
      <c r="S141" s="44">
        <f t="shared" si="26"/>
        <v>7</v>
      </c>
      <c r="T141" s="44">
        <f t="shared" si="27"/>
        <v>1</v>
      </c>
      <c r="U141" s="44">
        <f t="shared" si="28"/>
        <v>2</v>
      </c>
      <c r="V141" s="44">
        <f t="shared" si="29"/>
        <v>670</v>
      </c>
      <c r="W141" s="44">
        <f t="shared" si="30"/>
        <v>13</v>
      </c>
      <c r="X141" s="6">
        <f t="shared" si="31"/>
        <v>3</v>
      </c>
      <c r="Y141" s="1" t="s">
        <v>332</v>
      </c>
    </row>
    <row r="142" spans="1:25" x14ac:dyDescent="0.3">
      <c r="A142" s="6"/>
      <c r="B142" s="6"/>
      <c r="C142" s="6" t="s">
        <v>4</v>
      </c>
      <c r="D142" s="6"/>
      <c r="E142" s="6"/>
      <c r="F142" s="6"/>
      <c r="G142" s="6"/>
      <c r="H142" s="6"/>
      <c r="I142" s="6"/>
      <c r="J142" s="9" t="s">
        <v>2</v>
      </c>
      <c r="L142" s="9" t="s">
        <v>4</v>
      </c>
      <c r="N142" s="11" t="s">
        <v>4</v>
      </c>
      <c r="O142" s="9" t="s">
        <v>137</v>
      </c>
      <c r="P142" s="6" t="s">
        <v>204</v>
      </c>
      <c r="Q142" s="32" t="str">
        <f t="shared" si="24"/>
        <v>VRX1000 (UHF) Crossband/No Inband; For APX (UHF+800) using Unknown or User-Defined Antenna</v>
      </c>
      <c r="R142" s="59">
        <f t="shared" si="25"/>
        <v>2</v>
      </c>
      <c r="S142" s="44">
        <f t="shared" si="26"/>
        <v>10</v>
      </c>
      <c r="T142" s="44">
        <f t="shared" si="27"/>
        <v>3</v>
      </c>
      <c r="U142" s="44">
        <f t="shared" si="28"/>
        <v>0</v>
      </c>
      <c r="V142" s="44">
        <f t="shared" si="29"/>
        <v>725</v>
      </c>
      <c r="W142" s="44">
        <f t="shared" si="30"/>
        <v>3</v>
      </c>
      <c r="X142" s="6">
        <f t="shared" si="31"/>
        <v>2</v>
      </c>
      <c r="Y142" s="1" t="s">
        <v>261</v>
      </c>
    </row>
    <row r="143" spans="1:25" x14ac:dyDescent="0.3">
      <c r="A143" s="6"/>
      <c r="B143" s="6" t="s">
        <v>4</v>
      </c>
      <c r="C143" s="6"/>
      <c r="D143" s="6"/>
      <c r="E143" s="6"/>
      <c r="F143" s="6"/>
      <c r="G143" s="6"/>
      <c r="H143" s="6"/>
      <c r="I143" s="6"/>
      <c r="J143" s="9" t="s">
        <v>2</v>
      </c>
      <c r="K143" s="9" t="s">
        <v>4</v>
      </c>
      <c r="N143" s="11" t="s">
        <v>4</v>
      </c>
      <c r="O143" s="9" t="s">
        <v>24</v>
      </c>
      <c r="P143" s="33" t="s">
        <v>213</v>
      </c>
      <c r="Q143" s="32" t="str">
        <f t="shared" si="24"/>
        <v>VRX1000 (UHF) Crossband; For APX (VHF+800) using Single-Band Antenna(s)</v>
      </c>
      <c r="R143" s="59">
        <f t="shared" si="25"/>
        <v>2</v>
      </c>
      <c r="S143" s="44">
        <f t="shared" si="26"/>
        <v>9</v>
      </c>
      <c r="T143" s="44">
        <f t="shared" si="27"/>
        <v>4</v>
      </c>
      <c r="U143" s="44">
        <f t="shared" si="28"/>
        <v>1</v>
      </c>
      <c r="V143" s="44">
        <f t="shared" si="29"/>
        <v>712</v>
      </c>
      <c r="W143" s="44">
        <f t="shared" si="30"/>
        <v>2</v>
      </c>
      <c r="X143" s="6">
        <f t="shared" si="31"/>
        <v>2</v>
      </c>
      <c r="Y143" s="1" t="s">
        <v>261</v>
      </c>
    </row>
    <row r="144" spans="1:25" x14ac:dyDescent="0.3">
      <c r="A144" s="6"/>
      <c r="B144" s="6"/>
      <c r="C144" s="6" t="s">
        <v>4</v>
      </c>
      <c r="D144" s="6"/>
      <c r="E144" s="6"/>
      <c r="F144" s="6"/>
      <c r="G144" s="6"/>
      <c r="H144" s="6"/>
      <c r="I144" s="6"/>
      <c r="J144" s="9" t="s">
        <v>2</v>
      </c>
      <c r="L144" s="9" t="s">
        <v>4</v>
      </c>
      <c r="N144" s="11" t="s">
        <v>4</v>
      </c>
      <c r="O144" s="9" t="s">
        <v>229</v>
      </c>
      <c r="P144" s="6" t="s">
        <v>204</v>
      </c>
      <c r="Q144" s="32" t="str">
        <f t="shared" si="24"/>
        <v>VRX1000 (UHF) Crossband/No Inband; For APX (UHF+800) using One All-Band Antenna</v>
      </c>
      <c r="R144" s="59">
        <f t="shared" si="25"/>
        <v>2</v>
      </c>
      <c r="S144" s="44">
        <f t="shared" si="26"/>
        <v>10</v>
      </c>
      <c r="T144" s="44">
        <f t="shared" si="27"/>
        <v>3</v>
      </c>
      <c r="U144" s="44">
        <f t="shared" si="28"/>
        <v>2</v>
      </c>
      <c r="V144" s="44">
        <f t="shared" si="29"/>
        <v>727</v>
      </c>
      <c r="W144" s="44">
        <f t="shared" si="30"/>
        <v>3</v>
      </c>
      <c r="X144" s="6">
        <f t="shared" si="31"/>
        <v>2</v>
      </c>
      <c r="Y144" s="1" t="s">
        <v>282</v>
      </c>
    </row>
    <row r="145" spans="1:25" x14ac:dyDescent="0.3">
      <c r="A145" s="6"/>
      <c r="B145" s="6"/>
      <c r="C145" s="6"/>
      <c r="D145" s="6" t="s">
        <v>4</v>
      </c>
      <c r="E145" s="6"/>
      <c r="F145" s="6" t="s">
        <v>4</v>
      </c>
      <c r="G145" s="6" t="s">
        <v>4</v>
      </c>
      <c r="H145" s="6"/>
      <c r="I145" s="6"/>
      <c r="J145" s="9" t="s">
        <v>2</v>
      </c>
      <c r="L145" s="9" t="s">
        <v>4</v>
      </c>
      <c r="N145" s="11" t="s">
        <v>4</v>
      </c>
      <c r="O145" s="9" t="s">
        <v>137</v>
      </c>
      <c r="P145" s="6" t="s">
        <v>205</v>
      </c>
      <c r="Q145" s="32" t="str">
        <f t="shared" si="24"/>
        <v>VRX1000 (UHF) Inband &amp; Crossband; For APX (UHF+800) using Unknown or User-Defined Antenna</v>
      </c>
      <c r="R145" s="59">
        <f t="shared" si="25"/>
        <v>2</v>
      </c>
      <c r="S145" s="44">
        <f t="shared" si="26"/>
        <v>10</v>
      </c>
      <c r="T145" s="44">
        <f t="shared" si="27"/>
        <v>5</v>
      </c>
      <c r="U145" s="44">
        <f t="shared" si="28"/>
        <v>0</v>
      </c>
      <c r="V145" s="44">
        <f t="shared" si="29"/>
        <v>731</v>
      </c>
      <c r="W145" s="44">
        <f t="shared" si="30"/>
        <v>16</v>
      </c>
      <c r="X145" s="6">
        <f t="shared" si="31"/>
        <v>2</v>
      </c>
      <c r="Y145" s="1" t="s">
        <v>261</v>
      </c>
    </row>
    <row r="146" spans="1:25" x14ac:dyDescent="0.3">
      <c r="A146" s="6"/>
      <c r="B146" s="6" t="s">
        <v>4</v>
      </c>
      <c r="C146" s="6"/>
      <c r="D146" s="6"/>
      <c r="E146" s="6"/>
      <c r="F146" s="6" t="s">
        <v>4</v>
      </c>
      <c r="G146" s="6" t="s">
        <v>4</v>
      </c>
      <c r="H146" s="6"/>
      <c r="I146" s="6"/>
      <c r="J146" s="9" t="s">
        <v>2</v>
      </c>
      <c r="L146" s="9" t="s">
        <v>4</v>
      </c>
      <c r="N146" s="11" t="s">
        <v>4</v>
      </c>
      <c r="O146" s="9" t="s">
        <v>24</v>
      </c>
      <c r="P146" s="6" t="s">
        <v>203</v>
      </c>
      <c r="Q146" s="32" t="str">
        <f t="shared" si="24"/>
        <v>VRX1000 (UHF) Inband/No Crossband; For APX (UHF+800) using Single-Band Antenna(s)</v>
      </c>
      <c r="R146" s="59">
        <f t="shared" si="25"/>
        <v>2</v>
      </c>
      <c r="S146" s="44">
        <f t="shared" si="26"/>
        <v>10</v>
      </c>
      <c r="T146" s="44">
        <f t="shared" si="27"/>
        <v>1</v>
      </c>
      <c r="U146" s="44">
        <f t="shared" si="28"/>
        <v>1</v>
      </c>
      <c r="V146" s="44">
        <f t="shared" si="29"/>
        <v>720</v>
      </c>
      <c r="W146" s="44">
        <f t="shared" si="30"/>
        <v>14</v>
      </c>
      <c r="X146" s="6">
        <f t="shared" si="31"/>
        <v>2</v>
      </c>
      <c r="Y146" s="1" t="s">
        <v>339</v>
      </c>
    </row>
    <row r="147" spans="1:25" x14ac:dyDescent="0.3">
      <c r="A147" s="6"/>
      <c r="B147" s="6"/>
      <c r="C147" s="6"/>
      <c r="D147" s="6" t="s">
        <v>4</v>
      </c>
      <c r="E147" s="6"/>
      <c r="F147" s="6" t="s">
        <v>4</v>
      </c>
      <c r="G147" s="6" t="s">
        <v>4</v>
      </c>
      <c r="H147" s="6"/>
      <c r="I147" s="6"/>
      <c r="J147" s="9" t="s">
        <v>2</v>
      </c>
      <c r="L147" s="9" t="s">
        <v>4</v>
      </c>
      <c r="N147" s="11" t="s">
        <v>4</v>
      </c>
      <c r="O147" s="9" t="s">
        <v>229</v>
      </c>
      <c r="P147" s="6" t="s">
        <v>205</v>
      </c>
      <c r="Q147" s="32" t="str">
        <f t="shared" si="24"/>
        <v>VRX1000 (UHF) Inband &amp; Crossband; For APX (UHF+800) using One All-Band Antenna</v>
      </c>
      <c r="R147" s="59">
        <f t="shared" si="25"/>
        <v>2</v>
      </c>
      <c r="S147" s="44">
        <f t="shared" si="26"/>
        <v>10</v>
      </c>
      <c r="T147" s="44">
        <f t="shared" si="27"/>
        <v>5</v>
      </c>
      <c r="U147" s="44">
        <f t="shared" si="28"/>
        <v>2</v>
      </c>
      <c r="V147" s="44">
        <f t="shared" si="29"/>
        <v>733</v>
      </c>
      <c r="W147" s="44">
        <f t="shared" si="30"/>
        <v>16</v>
      </c>
      <c r="X147" s="6">
        <f t="shared" si="31"/>
        <v>2</v>
      </c>
      <c r="Y147" s="38" t="s">
        <v>329</v>
      </c>
    </row>
    <row r="148" spans="1:25" x14ac:dyDescent="0.3">
      <c r="A148" s="6" t="s">
        <v>4</v>
      </c>
      <c r="B148" s="6"/>
      <c r="C148" s="6"/>
      <c r="D148" s="6"/>
      <c r="E148" s="6"/>
      <c r="F148" s="6" t="s">
        <v>4</v>
      </c>
      <c r="G148" s="6" t="s">
        <v>4</v>
      </c>
      <c r="H148" s="6"/>
      <c r="I148" s="6"/>
      <c r="J148" s="9" t="s">
        <v>2</v>
      </c>
      <c r="K148" s="9" t="s">
        <v>4</v>
      </c>
      <c r="L148" s="9" t="s">
        <v>4</v>
      </c>
      <c r="N148" s="11" t="s">
        <v>4</v>
      </c>
      <c r="O148" s="9" t="s">
        <v>137</v>
      </c>
      <c r="P148" s="6" t="s">
        <v>203</v>
      </c>
      <c r="Q148" s="32" t="str">
        <f t="shared" si="24"/>
        <v>VRX1000 (UHF) Inband/No Crossband; For APX (VHF+UHF+800) using Unknown or User-Defined Antenna</v>
      </c>
      <c r="R148" s="59">
        <f t="shared" si="25"/>
        <v>2</v>
      </c>
      <c r="S148" s="44">
        <f t="shared" si="26"/>
        <v>11</v>
      </c>
      <c r="T148" s="44">
        <f t="shared" si="27"/>
        <v>1</v>
      </c>
      <c r="U148" s="44">
        <f t="shared" si="28"/>
        <v>0</v>
      </c>
      <c r="V148" s="44">
        <f t="shared" si="29"/>
        <v>736</v>
      </c>
      <c r="W148" s="44">
        <f t="shared" si="30"/>
        <v>13</v>
      </c>
      <c r="X148" s="6">
        <f t="shared" si="31"/>
        <v>3</v>
      </c>
      <c r="Y148" s="1" t="s">
        <v>261</v>
      </c>
    </row>
    <row r="149" spans="1:25" x14ac:dyDescent="0.3">
      <c r="A149" s="6"/>
      <c r="B149" s="6" t="s">
        <v>4</v>
      </c>
      <c r="C149" s="6"/>
      <c r="D149" s="6"/>
      <c r="E149" s="6"/>
      <c r="F149" s="6" t="s">
        <v>4</v>
      </c>
      <c r="G149" s="6" t="s">
        <v>4</v>
      </c>
      <c r="H149" s="6"/>
      <c r="I149" s="6"/>
      <c r="J149" s="9" t="s">
        <v>2</v>
      </c>
      <c r="L149" s="9" t="s">
        <v>4</v>
      </c>
      <c r="N149" s="11" t="s">
        <v>4</v>
      </c>
      <c r="O149" s="9" t="s">
        <v>24</v>
      </c>
      <c r="P149" s="6" t="s">
        <v>205</v>
      </c>
      <c r="Q149" s="32" t="str">
        <f t="shared" si="24"/>
        <v>VRX1000 (UHF) Inband &amp; Crossband; For APX (UHF+800) using Single-Band Antenna(s)</v>
      </c>
      <c r="R149" s="59">
        <f t="shared" si="25"/>
        <v>2</v>
      </c>
      <c r="S149" s="44">
        <f t="shared" si="26"/>
        <v>10</v>
      </c>
      <c r="T149" s="44">
        <f t="shared" si="27"/>
        <v>5</v>
      </c>
      <c r="U149" s="44">
        <f t="shared" si="28"/>
        <v>1</v>
      </c>
      <c r="V149" s="44">
        <f t="shared" si="29"/>
        <v>732</v>
      </c>
      <c r="W149" s="44">
        <f t="shared" si="30"/>
        <v>14</v>
      </c>
      <c r="X149" s="6">
        <f t="shared" si="31"/>
        <v>2</v>
      </c>
      <c r="Y149" s="1" t="s">
        <v>348</v>
      </c>
    </row>
    <row r="150" spans="1:25" x14ac:dyDescent="0.3">
      <c r="A150" s="6" t="s">
        <v>4</v>
      </c>
      <c r="B150" s="6"/>
      <c r="C150" s="6"/>
      <c r="D150" s="6"/>
      <c r="E150" s="6"/>
      <c r="F150" s="6" t="s">
        <v>4</v>
      </c>
      <c r="G150" s="6" t="s">
        <v>4</v>
      </c>
      <c r="H150" s="6"/>
      <c r="I150" s="6"/>
      <c r="J150" s="9" t="s">
        <v>2</v>
      </c>
      <c r="L150" s="9" t="s">
        <v>4</v>
      </c>
      <c r="N150" s="11" t="s">
        <v>4</v>
      </c>
      <c r="O150" s="9" t="s">
        <v>229</v>
      </c>
      <c r="P150" s="6" t="s">
        <v>203</v>
      </c>
      <c r="Q150" s="32" t="str">
        <f t="shared" si="24"/>
        <v>VRX1000 (UHF) Inband/No Crossband; For APX (UHF+800) using One All-Band Antenna</v>
      </c>
      <c r="R150" s="59">
        <f t="shared" si="25"/>
        <v>2</v>
      </c>
      <c r="S150" s="44">
        <f t="shared" si="26"/>
        <v>10</v>
      </c>
      <c r="T150" s="44">
        <f t="shared" si="27"/>
        <v>1</v>
      </c>
      <c r="U150" s="44">
        <f t="shared" si="28"/>
        <v>2</v>
      </c>
      <c r="V150" s="44">
        <f t="shared" si="29"/>
        <v>721</v>
      </c>
      <c r="W150" s="44">
        <f t="shared" si="30"/>
        <v>13</v>
      </c>
      <c r="X150" s="6">
        <f t="shared" si="31"/>
        <v>2</v>
      </c>
      <c r="Y150" s="1" t="s">
        <v>324</v>
      </c>
    </row>
    <row r="151" spans="1:25" x14ac:dyDescent="0.3">
      <c r="A151" s="6"/>
      <c r="B151" s="6"/>
      <c r="C151" s="6"/>
      <c r="D151" s="6"/>
      <c r="E151" s="6" t="s">
        <v>4</v>
      </c>
      <c r="F151" s="6"/>
      <c r="G151" s="6"/>
      <c r="H151" s="6"/>
      <c r="I151" s="6"/>
      <c r="J151" s="9" t="s">
        <v>2</v>
      </c>
      <c r="K151" s="9" t="s">
        <v>4</v>
      </c>
      <c r="L151" s="9" t="s">
        <v>4</v>
      </c>
      <c r="N151" s="11" t="s">
        <v>4</v>
      </c>
      <c r="O151" s="9" t="s">
        <v>137</v>
      </c>
      <c r="P151" s="6" t="s">
        <v>204</v>
      </c>
      <c r="Q151" s="32" t="str">
        <f t="shared" si="24"/>
        <v>VRX1000 (UHF) Crossband/No Inband; For APX (VHF+UHF+800) using Unknown or User-Defined Antenna</v>
      </c>
      <c r="R151" s="59">
        <f t="shared" si="25"/>
        <v>2</v>
      </c>
      <c r="S151" s="44">
        <f t="shared" si="26"/>
        <v>11</v>
      </c>
      <c r="T151" s="44">
        <f t="shared" si="27"/>
        <v>3</v>
      </c>
      <c r="U151" s="44">
        <f t="shared" si="28"/>
        <v>0</v>
      </c>
      <c r="V151" s="44">
        <f t="shared" si="29"/>
        <v>742</v>
      </c>
      <c r="W151" s="44">
        <f t="shared" si="30"/>
        <v>5</v>
      </c>
      <c r="X151" s="6">
        <f t="shared" si="31"/>
        <v>3</v>
      </c>
      <c r="Y151" s="1" t="s">
        <v>261</v>
      </c>
    </row>
    <row r="152" spans="1:25" x14ac:dyDescent="0.3">
      <c r="A152" s="6"/>
      <c r="B152" s="6" t="s">
        <v>4</v>
      </c>
      <c r="C152" s="6"/>
      <c r="D152" s="6"/>
      <c r="E152" s="6"/>
      <c r="F152" s="6" t="s">
        <v>4</v>
      </c>
      <c r="G152" s="6" t="s">
        <v>4</v>
      </c>
      <c r="H152" s="6"/>
      <c r="I152" s="6"/>
      <c r="J152" s="9" t="s">
        <v>2</v>
      </c>
      <c r="K152" s="9" t="s">
        <v>4</v>
      </c>
      <c r="L152" s="9" t="s">
        <v>4</v>
      </c>
      <c r="N152" s="11" t="s">
        <v>4</v>
      </c>
      <c r="O152" s="9" t="s">
        <v>24</v>
      </c>
      <c r="P152" s="6" t="s">
        <v>203</v>
      </c>
      <c r="Q152" s="32" t="str">
        <f t="shared" si="24"/>
        <v>VRX1000 (UHF) Inband/No Crossband; For APX (VHF+UHF+800) using Single-Band Antenna(s)</v>
      </c>
      <c r="R152" s="59">
        <f t="shared" si="25"/>
        <v>2</v>
      </c>
      <c r="S152" s="44">
        <f t="shared" si="26"/>
        <v>11</v>
      </c>
      <c r="T152" s="44">
        <f t="shared" si="27"/>
        <v>1</v>
      </c>
      <c r="U152" s="44">
        <f t="shared" si="28"/>
        <v>1</v>
      </c>
      <c r="V152" s="44">
        <f t="shared" si="29"/>
        <v>737</v>
      </c>
      <c r="W152" s="44">
        <f t="shared" si="30"/>
        <v>14</v>
      </c>
      <c r="X152" s="6">
        <f t="shared" si="31"/>
        <v>3</v>
      </c>
      <c r="Y152" s="1" t="s">
        <v>315</v>
      </c>
    </row>
    <row r="153" spans="1:25" x14ac:dyDescent="0.3">
      <c r="A153" s="6"/>
      <c r="B153" s="6"/>
      <c r="C153" s="6"/>
      <c r="D153" s="6"/>
      <c r="E153" s="6" t="s">
        <v>4</v>
      </c>
      <c r="F153" s="6"/>
      <c r="G153" s="6"/>
      <c r="H153" s="6"/>
      <c r="I153" s="6"/>
      <c r="J153" s="9" t="s">
        <v>2</v>
      </c>
      <c r="K153" s="9" t="s">
        <v>4</v>
      </c>
      <c r="L153" s="9" t="s">
        <v>4</v>
      </c>
      <c r="N153" s="11" t="s">
        <v>4</v>
      </c>
      <c r="O153" s="9" t="s">
        <v>229</v>
      </c>
      <c r="P153" s="6" t="s">
        <v>204</v>
      </c>
      <c r="Q153" s="32" t="str">
        <f t="shared" si="24"/>
        <v>VRX1000 (UHF) Crossband/No Inband; For APX (VHF+UHF+800) using One All-Band Antenna</v>
      </c>
      <c r="R153" s="59">
        <f t="shared" si="25"/>
        <v>2</v>
      </c>
      <c r="S153" s="44">
        <f t="shared" si="26"/>
        <v>11</v>
      </c>
      <c r="T153" s="44">
        <f t="shared" si="27"/>
        <v>3</v>
      </c>
      <c r="U153" s="44">
        <f t="shared" si="28"/>
        <v>2</v>
      </c>
      <c r="V153" s="44">
        <f t="shared" si="29"/>
        <v>744</v>
      </c>
      <c r="W153" s="44">
        <f t="shared" si="30"/>
        <v>5</v>
      </c>
      <c r="X153" s="6">
        <f t="shared" si="31"/>
        <v>3</v>
      </c>
      <c r="Y153" s="1" t="s">
        <v>290</v>
      </c>
    </row>
    <row r="154" spans="1:25" x14ac:dyDescent="0.3">
      <c r="A154" s="6"/>
      <c r="B154" s="6"/>
      <c r="C154" s="6"/>
      <c r="D154" s="6" t="s">
        <v>4</v>
      </c>
      <c r="E154" s="6"/>
      <c r="F154" s="6" t="s">
        <v>4</v>
      </c>
      <c r="G154" s="6" t="s">
        <v>4</v>
      </c>
      <c r="H154" s="6"/>
      <c r="I154" s="6"/>
      <c r="J154" s="9" t="s">
        <v>2</v>
      </c>
      <c r="K154" s="9" t="s">
        <v>4</v>
      </c>
      <c r="L154" s="9" t="s">
        <v>4</v>
      </c>
      <c r="N154" s="11" t="s">
        <v>4</v>
      </c>
      <c r="O154" s="9" t="s">
        <v>137</v>
      </c>
      <c r="P154" s="6" t="s">
        <v>205</v>
      </c>
      <c r="Q154" s="32" t="str">
        <f t="shared" si="24"/>
        <v>VRX1000 (UHF) Inband &amp; Crossband; For APX (VHF+UHF+800) using Unknown or User-Defined Antenna</v>
      </c>
      <c r="R154" s="59">
        <f t="shared" si="25"/>
        <v>2</v>
      </c>
      <c r="S154" s="44">
        <f t="shared" si="26"/>
        <v>11</v>
      </c>
      <c r="T154" s="44">
        <f t="shared" si="27"/>
        <v>5</v>
      </c>
      <c r="U154" s="44">
        <f t="shared" si="28"/>
        <v>0</v>
      </c>
      <c r="V154" s="44">
        <f t="shared" si="29"/>
        <v>748</v>
      </c>
      <c r="W154" s="44">
        <f t="shared" si="30"/>
        <v>16</v>
      </c>
      <c r="X154" s="6">
        <f t="shared" si="31"/>
        <v>3</v>
      </c>
      <c r="Y154" s="1" t="s">
        <v>261</v>
      </c>
    </row>
    <row r="155" spans="1:25" x14ac:dyDescent="0.3">
      <c r="A155" s="6"/>
      <c r="B155" s="6" t="s">
        <v>4</v>
      </c>
      <c r="C155" s="6"/>
      <c r="D155" s="6"/>
      <c r="E155" s="6"/>
      <c r="F155" s="6" t="s">
        <v>4</v>
      </c>
      <c r="G155" s="6" t="s">
        <v>4</v>
      </c>
      <c r="H155" s="6"/>
      <c r="I155" s="6"/>
      <c r="J155" s="9" t="s">
        <v>2</v>
      </c>
      <c r="K155" s="9" t="s">
        <v>4</v>
      </c>
      <c r="L155" s="9" t="s">
        <v>4</v>
      </c>
      <c r="N155" s="11" t="s">
        <v>4</v>
      </c>
      <c r="O155" s="9" t="s">
        <v>24</v>
      </c>
      <c r="P155" s="6" t="s">
        <v>205</v>
      </c>
      <c r="Q155" s="32" t="str">
        <f t="shared" si="24"/>
        <v>VRX1000 (UHF) Inband &amp; Crossband; For APX (VHF+UHF+800) using Single-Band Antenna(s)</v>
      </c>
      <c r="R155" s="59">
        <f t="shared" si="25"/>
        <v>2</v>
      </c>
      <c r="S155" s="44">
        <f t="shared" si="26"/>
        <v>11</v>
      </c>
      <c r="T155" s="44">
        <f t="shared" si="27"/>
        <v>5</v>
      </c>
      <c r="U155" s="44">
        <f t="shared" si="28"/>
        <v>1</v>
      </c>
      <c r="V155" s="44">
        <f t="shared" si="29"/>
        <v>749</v>
      </c>
      <c r="W155" s="44">
        <f t="shared" si="30"/>
        <v>14</v>
      </c>
      <c r="X155" s="6">
        <f t="shared" si="31"/>
        <v>3</v>
      </c>
      <c r="Y155" s="1" t="s">
        <v>317</v>
      </c>
    </row>
    <row r="156" spans="1:25" x14ac:dyDescent="0.3">
      <c r="A156" s="6"/>
      <c r="B156" s="6"/>
      <c r="C156" s="6"/>
      <c r="D156" s="6" t="s">
        <v>4</v>
      </c>
      <c r="E156" s="6"/>
      <c r="F156" s="6" t="s">
        <v>4</v>
      </c>
      <c r="G156" s="6" t="s">
        <v>4</v>
      </c>
      <c r="H156" s="6"/>
      <c r="I156" s="6"/>
      <c r="J156" s="9" t="s">
        <v>2</v>
      </c>
      <c r="K156" s="9" t="s">
        <v>4</v>
      </c>
      <c r="L156" s="9" t="s">
        <v>4</v>
      </c>
      <c r="N156" s="11" t="s">
        <v>4</v>
      </c>
      <c r="O156" s="9" t="s">
        <v>229</v>
      </c>
      <c r="P156" s="6" t="s">
        <v>205</v>
      </c>
      <c r="Q156" s="32" t="str">
        <f t="shared" si="24"/>
        <v>VRX1000 (UHF) Inband &amp; Crossband; For APX (VHF+UHF+800) using One All-Band Antenna</v>
      </c>
      <c r="R156" s="59">
        <f t="shared" si="25"/>
        <v>2</v>
      </c>
      <c r="S156" s="44">
        <f t="shared" si="26"/>
        <v>11</v>
      </c>
      <c r="T156" s="44">
        <f t="shared" si="27"/>
        <v>5</v>
      </c>
      <c r="U156" s="44">
        <f t="shared" si="28"/>
        <v>2</v>
      </c>
      <c r="V156" s="44">
        <f t="shared" si="29"/>
        <v>750</v>
      </c>
      <c r="W156" s="44">
        <f t="shared" si="30"/>
        <v>16</v>
      </c>
      <c r="X156" s="6">
        <f t="shared" si="31"/>
        <v>3</v>
      </c>
      <c r="Y156" s="38" t="s">
        <v>334</v>
      </c>
    </row>
    <row r="157" spans="1:25" x14ac:dyDescent="0.3">
      <c r="A157" s="6"/>
      <c r="B157" s="6" t="s">
        <v>4</v>
      </c>
      <c r="C157" s="6"/>
      <c r="D157" s="6"/>
      <c r="E157" s="6"/>
      <c r="F157" s="6"/>
      <c r="G157" s="6"/>
      <c r="H157" s="6"/>
      <c r="I157" s="6"/>
      <c r="J157" s="9" t="s">
        <v>2</v>
      </c>
      <c r="M157" s="11" t="s">
        <v>4</v>
      </c>
      <c r="N157" s="11" t="s">
        <v>4</v>
      </c>
      <c r="O157" s="9" t="s">
        <v>137</v>
      </c>
      <c r="P157" s="33" t="s">
        <v>213</v>
      </c>
      <c r="Q157" s="32" t="str">
        <f t="shared" si="24"/>
        <v>VRX1000 (UHF) Crossband; For APX (700+800) using Unknown or User-Defined Antenna</v>
      </c>
      <c r="R157" s="59">
        <f t="shared" si="25"/>
        <v>2</v>
      </c>
      <c r="S157" s="44">
        <f t="shared" si="26"/>
        <v>12</v>
      </c>
      <c r="T157" s="44">
        <f t="shared" si="27"/>
        <v>4</v>
      </c>
      <c r="U157" s="44">
        <f t="shared" si="28"/>
        <v>0</v>
      </c>
      <c r="V157" s="44">
        <f t="shared" si="29"/>
        <v>762</v>
      </c>
      <c r="W157" s="44">
        <f t="shared" si="30"/>
        <v>2</v>
      </c>
      <c r="X157" s="6">
        <f t="shared" si="31"/>
        <v>1</v>
      </c>
      <c r="Y157" s="1" t="s">
        <v>261</v>
      </c>
    </row>
    <row r="158" spans="1:25" x14ac:dyDescent="0.3">
      <c r="A158" s="6"/>
      <c r="B158" s="6" t="s">
        <v>4</v>
      </c>
      <c r="C158" s="6"/>
      <c r="D158" s="6"/>
      <c r="E158" s="6"/>
      <c r="F158" s="6"/>
      <c r="G158" s="6"/>
      <c r="H158" s="6"/>
      <c r="I158" s="6"/>
      <c r="J158" s="9" t="s">
        <v>2</v>
      </c>
      <c r="M158" s="11" t="s">
        <v>4</v>
      </c>
      <c r="N158" s="11" t="s">
        <v>4</v>
      </c>
      <c r="O158" s="9" t="s">
        <v>24</v>
      </c>
      <c r="P158" s="33" t="s">
        <v>213</v>
      </c>
      <c r="Q158" s="32" t="str">
        <f t="shared" si="24"/>
        <v>VRX1000 (UHF) Crossband; For APX (700+800) using Single-Band Antenna(s)</v>
      </c>
      <c r="R158" s="59">
        <f t="shared" si="25"/>
        <v>2</v>
      </c>
      <c r="S158" s="44">
        <f t="shared" si="26"/>
        <v>12</v>
      </c>
      <c r="T158" s="44">
        <f t="shared" si="27"/>
        <v>4</v>
      </c>
      <c r="U158" s="44">
        <f t="shared" si="28"/>
        <v>1</v>
      </c>
      <c r="V158" s="44">
        <f t="shared" si="29"/>
        <v>763</v>
      </c>
      <c r="W158" s="44">
        <f t="shared" si="30"/>
        <v>2</v>
      </c>
      <c r="X158" s="6">
        <f t="shared" si="31"/>
        <v>1</v>
      </c>
      <c r="Y158" s="1" t="s">
        <v>261</v>
      </c>
    </row>
    <row r="159" spans="1:25" x14ac:dyDescent="0.3">
      <c r="A159" s="6"/>
      <c r="B159" s="6" t="s">
        <v>4</v>
      </c>
      <c r="C159" s="6"/>
      <c r="D159" s="6"/>
      <c r="E159" s="6"/>
      <c r="F159" s="6"/>
      <c r="G159" s="6"/>
      <c r="H159" s="6"/>
      <c r="I159" s="6"/>
      <c r="J159" s="9" t="s">
        <v>2</v>
      </c>
      <c r="M159" s="11" t="s">
        <v>4</v>
      </c>
      <c r="N159" s="11" t="s">
        <v>4</v>
      </c>
      <c r="O159" s="9" t="s">
        <v>229</v>
      </c>
      <c r="P159" s="33" t="s">
        <v>213</v>
      </c>
      <c r="Q159" s="32" t="str">
        <f t="shared" si="24"/>
        <v>VRX1000 (UHF) Crossband; For APX (700+800) using One All-Band Antenna</v>
      </c>
      <c r="R159" s="59">
        <f t="shared" si="25"/>
        <v>2</v>
      </c>
      <c r="S159" s="44">
        <f t="shared" si="26"/>
        <v>12</v>
      </c>
      <c r="T159" s="44">
        <f t="shared" si="27"/>
        <v>4</v>
      </c>
      <c r="U159" s="44">
        <f t="shared" si="28"/>
        <v>2</v>
      </c>
      <c r="V159" s="44">
        <f t="shared" si="29"/>
        <v>764</v>
      </c>
      <c r="W159" s="44">
        <f t="shared" si="30"/>
        <v>2</v>
      </c>
      <c r="X159" s="6">
        <f t="shared" si="31"/>
        <v>1</v>
      </c>
      <c r="Y159" s="1" t="s">
        <v>261</v>
      </c>
    </row>
    <row r="160" spans="1:25" x14ac:dyDescent="0.3">
      <c r="A160" s="6"/>
      <c r="B160" s="6"/>
      <c r="C160" s="6"/>
      <c r="D160" s="6" t="s">
        <v>4</v>
      </c>
      <c r="E160" s="6"/>
      <c r="F160" s="6"/>
      <c r="G160" s="6"/>
      <c r="H160" s="6"/>
      <c r="I160" s="6"/>
      <c r="J160" s="9" t="s">
        <v>2</v>
      </c>
      <c r="K160" s="9" t="s">
        <v>4</v>
      </c>
      <c r="M160" s="11" t="s">
        <v>4</v>
      </c>
      <c r="N160" s="11" t="s">
        <v>4</v>
      </c>
      <c r="O160" s="9" t="s">
        <v>137</v>
      </c>
      <c r="P160" s="33" t="s">
        <v>213</v>
      </c>
      <c r="Q160" s="32" t="str">
        <f t="shared" si="24"/>
        <v>VRX1000 (UHF) Crossband; For APX (VHF+700+800) using Unknown or User-Defined Antenna</v>
      </c>
      <c r="R160" s="59">
        <f t="shared" si="25"/>
        <v>2</v>
      </c>
      <c r="S160" s="44">
        <f t="shared" si="26"/>
        <v>13</v>
      </c>
      <c r="T160" s="44">
        <f t="shared" si="27"/>
        <v>4</v>
      </c>
      <c r="U160" s="44">
        <f t="shared" si="28"/>
        <v>0</v>
      </c>
      <c r="V160" s="44">
        <f t="shared" si="29"/>
        <v>779</v>
      </c>
      <c r="W160" s="44">
        <f t="shared" si="30"/>
        <v>4</v>
      </c>
      <c r="X160" s="6">
        <f t="shared" si="31"/>
        <v>2</v>
      </c>
      <c r="Y160" s="1" t="s">
        <v>261</v>
      </c>
    </row>
    <row r="161" spans="1:25" x14ac:dyDescent="0.3">
      <c r="A161" s="6"/>
      <c r="B161" s="6" t="s">
        <v>4</v>
      </c>
      <c r="C161" s="6"/>
      <c r="D161" s="6"/>
      <c r="E161" s="6"/>
      <c r="F161" s="6"/>
      <c r="G161" s="6"/>
      <c r="H161" s="6"/>
      <c r="I161" s="6"/>
      <c r="J161" s="9" t="s">
        <v>2</v>
      </c>
      <c r="K161" s="9" t="s">
        <v>4</v>
      </c>
      <c r="M161" s="11" t="s">
        <v>4</v>
      </c>
      <c r="N161" s="11" t="s">
        <v>4</v>
      </c>
      <c r="O161" s="9" t="s">
        <v>24</v>
      </c>
      <c r="P161" s="33" t="s">
        <v>213</v>
      </c>
      <c r="Q161" s="32" t="str">
        <f t="shared" si="24"/>
        <v>VRX1000 (UHF) Crossband; For APX (VHF+700+800) using Single-Band Antenna(s)</v>
      </c>
      <c r="R161" s="59">
        <f t="shared" si="25"/>
        <v>2</v>
      </c>
      <c r="S161" s="44">
        <f t="shared" si="26"/>
        <v>13</v>
      </c>
      <c r="T161" s="44">
        <f t="shared" si="27"/>
        <v>4</v>
      </c>
      <c r="U161" s="44">
        <f t="shared" si="28"/>
        <v>1</v>
      </c>
      <c r="V161" s="44">
        <f t="shared" si="29"/>
        <v>780</v>
      </c>
      <c r="W161" s="44">
        <f t="shared" si="30"/>
        <v>2</v>
      </c>
      <c r="X161" s="6">
        <f t="shared" si="31"/>
        <v>2</v>
      </c>
      <c r="Y161" s="1" t="s">
        <v>261</v>
      </c>
    </row>
    <row r="162" spans="1:25" s="74" customFormat="1" x14ac:dyDescent="0.3">
      <c r="A162" s="83" t="s">
        <v>4</v>
      </c>
      <c r="B162" s="83"/>
      <c r="C162" s="83"/>
      <c r="D162" s="83"/>
      <c r="E162" s="83"/>
      <c r="F162" s="83" t="s">
        <v>4</v>
      </c>
      <c r="G162" s="83" t="s">
        <v>4</v>
      </c>
      <c r="H162" s="83"/>
      <c r="I162" s="83"/>
      <c r="J162" s="212" t="s">
        <v>1</v>
      </c>
      <c r="K162" s="212" t="s">
        <v>4</v>
      </c>
      <c r="L162" s="212"/>
      <c r="M162" s="212"/>
      <c r="N162" s="212"/>
      <c r="O162" s="212" t="s">
        <v>24</v>
      </c>
      <c r="P162" s="83" t="s">
        <v>212</v>
      </c>
      <c r="Q162" s="214" t="str">
        <f t="shared" si="24"/>
        <v>VRX1000 (VHF) Inband; For APX (VHF) using Single-Band Antenna(s)</v>
      </c>
      <c r="R162" s="215">
        <f t="shared" si="25"/>
        <v>1</v>
      </c>
      <c r="S162" s="216">
        <f t="shared" si="26"/>
        <v>1</v>
      </c>
      <c r="T162" s="216">
        <f t="shared" si="27"/>
        <v>2</v>
      </c>
      <c r="U162" s="216">
        <f t="shared" si="28"/>
        <v>1</v>
      </c>
      <c r="V162" s="216">
        <f t="shared" si="29"/>
        <v>297</v>
      </c>
      <c r="W162" s="216">
        <f t="shared" si="30"/>
        <v>13</v>
      </c>
      <c r="X162" s="83">
        <f t="shared" si="31"/>
        <v>1</v>
      </c>
      <c r="Y162" s="74" t="s">
        <v>342</v>
      </c>
    </row>
    <row r="163" spans="1:25" x14ac:dyDescent="0.3">
      <c r="A163" s="6" t="s">
        <v>4</v>
      </c>
      <c r="B163" s="6"/>
      <c r="C163" s="6"/>
      <c r="D163" s="6"/>
      <c r="E163" s="6"/>
      <c r="F163" s="6" t="s">
        <v>4</v>
      </c>
      <c r="G163" s="6" t="s">
        <v>4</v>
      </c>
      <c r="H163" s="6"/>
      <c r="I163" s="6"/>
      <c r="J163" s="9" t="s">
        <v>2</v>
      </c>
      <c r="L163" s="9" t="s">
        <v>4</v>
      </c>
      <c r="M163" s="11" t="s">
        <v>4</v>
      </c>
      <c r="N163" s="11" t="s">
        <v>4</v>
      </c>
      <c r="O163" s="9" t="s">
        <v>137</v>
      </c>
      <c r="P163" s="6" t="s">
        <v>203</v>
      </c>
      <c r="Q163" s="32" t="str">
        <f t="shared" si="24"/>
        <v>VRX1000 (UHF) Inband/No Crossband; For APX (UHF+700+800) using Unknown or User-Defined Antenna</v>
      </c>
      <c r="R163" s="59">
        <f t="shared" si="25"/>
        <v>2</v>
      </c>
      <c r="S163" s="44">
        <f t="shared" si="26"/>
        <v>14</v>
      </c>
      <c r="T163" s="44">
        <f t="shared" si="27"/>
        <v>1</v>
      </c>
      <c r="U163" s="44">
        <f t="shared" si="28"/>
        <v>0</v>
      </c>
      <c r="V163" s="44">
        <f t="shared" si="29"/>
        <v>787</v>
      </c>
      <c r="W163" s="44">
        <f t="shared" si="30"/>
        <v>13</v>
      </c>
      <c r="X163" s="6">
        <f t="shared" si="31"/>
        <v>2</v>
      </c>
      <c r="Y163" s="1" t="s">
        <v>261</v>
      </c>
    </row>
    <row r="164" spans="1:25" x14ac:dyDescent="0.3">
      <c r="A164" s="6"/>
      <c r="B164" s="6" t="s">
        <v>4</v>
      </c>
      <c r="C164" s="6"/>
      <c r="D164" s="6"/>
      <c r="E164" s="6"/>
      <c r="F164" s="6" t="s">
        <v>4</v>
      </c>
      <c r="G164" s="6" t="s">
        <v>4</v>
      </c>
      <c r="H164" s="6"/>
      <c r="I164" s="6"/>
      <c r="J164" s="9" t="s">
        <v>2</v>
      </c>
      <c r="L164" s="9" t="s">
        <v>4</v>
      </c>
      <c r="M164" s="11" t="s">
        <v>4</v>
      </c>
      <c r="N164" s="11" t="s">
        <v>4</v>
      </c>
      <c r="O164" s="9" t="s">
        <v>24</v>
      </c>
      <c r="P164" s="6" t="s">
        <v>203</v>
      </c>
      <c r="Q164" s="32" t="str">
        <f t="shared" si="24"/>
        <v>VRX1000 (UHF) Inband/No Crossband; For APX (UHF+700+800) using Single-Band Antenna(s)</v>
      </c>
      <c r="R164" s="59">
        <f t="shared" si="25"/>
        <v>2</v>
      </c>
      <c r="S164" s="44">
        <f t="shared" si="26"/>
        <v>14</v>
      </c>
      <c r="T164" s="44">
        <f t="shared" si="27"/>
        <v>1</v>
      </c>
      <c r="U164" s="44">
        <f t="shared" si="28"/>
        <v>1</v>
      </c>
      <c r="V164" s="44">
        <f t="shared" si="29"/>
        <v>788</v>
      </c>
      <c r="W164" s="44">
        <f t="shared" si="30"/>
        <v>14</v>
      </c>
      <c r="X164" s="6">
        <f t="shared" si="31"/>
        <v>2</v>
      </c>
      <c r="Y164" s="1" t="s">
        <v>339</v>
      </c>
    </row>
    <row r="165" spans="1:25" x14ac:dyDescent="0.3">
      <c r="A165" s="6" t="s">
        <v>4</v>
      </c>
      <c r="B165" s="6"/>
      <c r="C165" s="6"/>
      <c r="D165" s="6"/>
      <c r="E165" s="6"/>
      <c r="F165" s="6" t="s">
        <v>4</v>
      </c>
      <c r="G165" s="6" t="s">
        <v>4</v>
      </c>
      <c r="H165" s="6"/>
      <c r="I165" s="6"/>
      <c r="J165" s="9" t="s">
        <v>2</v>
      </c>
      <c r="K165" s="9" t="s">
        <v>4</v>
      </c>
      <c r="L165" s="9" t="s">
        <v>4</v>
      </c>
      <c r="N165" s="11" t="s">
        <v>4</v>
      </c>
      <c r="O165" s="9" t="s">
        <v>229</v>
      </c>
      <c r="P165" s="6" t="s">
        <v>203</v>
      </c>
      <c r="Q165" s="32" t="str">
        <f t="shared" si="24"/>
        <v>VRX1000 (UHF) Inband/No Crossband; For APX (VHF+UHF+800) using One All-Band Antenna</v>
      </c>
      <c r="R165" s="59">
        <f t="shared" si="25"/>
        <v>2</v>
      </c>
      <c r="S165" s="44">
        <f t="shared" si="26"/>
        <v>11</v>
      </c>
      <c r="T165" s="44">
        <f t="shared" si="27"/>
        <v>1</v>
      </c>
      <c r="U165" s="44">
        <f t="shared" si="28"/>
        <v>2</v>
      </c>
      <c r="V165" s="44">
        <f t="shared" si="29"/>
        <v>738</v>
      </c>
      <c r="W165" s="44">
        <f t="shared" si="30"/>
        <v>13</v>
      </c>
      <c r="X165" s="6">
        <f t="shared" si="31"/>
        <v>3</v>
      </c>
      <c r="Y165" s="1" t="s">
        <v>332</v>
      </c>
    </row>
    <row r="166" spans="1:25" x14ac:dyDescent="0.3">
      <c r="A166" s="6"/>
      <c r="B166" s="6"/>
      <c r="C166" s="6" t="s">
        <v>4</v>
      </c>
      <c r="D166" s="6"/>
      <c r="E166" s="6"/>
      <c r="F166" s="6"/>
      <c r="G166" s="6"/>
      <c r="H166" s="6"/>
      <c r="I166" s="6"/>
      <c r="J166" s="9" t="s">
        <v>2</v>
      </c>
      <c r="L166" s="9" t="s">
        <v>4</v>
      </c>
      <c r="M166" s="11" t="s">
        <v>4</v>
      </c>
      <c r="N166" s="11" t="s">
        <v>4</v>
      </c>
      <c r="O166" s="9" t="s">
        <v>137</v>
      </c>
      <c r="P166" s="6" t="s">
        <v>204</v>
      </c>
      <c r="Q166" s="32" t="str">
        <f t="shared" si="24"/>
        <v>VRX1000 (UHF) Crossband/No Inband; For APX (UHF+700+800) using Unknown or User-Defined Antenna</v>
      </c>
      <c r="R166" s="59">
        <f t="shared" si="25"/>
        <v>2</v>
      </c>
      <c r="S166" s="44">
        <f t="shared" si="26"/>
        <v>14</v>
      </c>
      <c r="T166" s="44">
        <f t="shared" si="27"/>
        <v>3</v>
      </c>
      <c r="U166" s="44">
        <f t="shared" si="28"/>
        <v>0</v>
      </c>
      <c r="V166" s="44">
        <f t="shared" si="29"/>
        <v>793</v>
      </c>
      <c r="W166" s="44">
        <f t="shared" si="30"/>
        <v>3</v>
      </c>
      <c r="X166" s="6">
        <f t="shared" si="31"/>
        <v>2</v>
      </c>
      <c r="Y166" s="1" t="s">
        <v>261</v>
      </c>
    </row>
    <row r="167" spans="1:25" x14ac:dyDescent="0.3">
      <c r="A167" s="6"/>
      <c r="B167" s="6" t="s">
        <v>4</v>
      </c>
      <c r="C167" s="6"/>
      <c r="D167" s="6"/>
      <c r="E167" s="6"/>
      <c r="F167" s="6" t="s">
        <v>4</v>
      </c>
      <c r="G167" s="6" t="s">
        <v>4</v>
      </c>
      <c r="H167" s="6"/>
      <c r="I167" s="6"/>
      <c r="J167" s="9" t="s">
        <v>2</v>
      </c>
      <c r="L167" s="9" t="s">
        <v>4</v>
      </c>
      <c r="M167" s="11" t="s">
        <v>4</v>
      </c>
      <c r="N167" s="11" t="s">
        <v>4</v>
      </c>
      <c r="O167" s="9" t="s">
        <v>24</v>
      </c>
      <c r="P167" s="6" t="s">
        <v>205</v>
      </c>
      <c r="Q167" s="32" t="str">
        <f t="shared" si="24"/>
        <v>VRX1000 (UHF) Inband &amp; Crossband; For APX (UHF+700+800) using Single-Band Antenna(s)</v>
      </c>
      <c r="R167" s="59">
        <f t="shared" si="25"/>
        <v>2</v>
      </c>
      <c r="S167" s="44">
        <f t="shared" si="26"/>
        <v>14</v>
      </c>
      <c r="T167" s="44">
        <f t="shared" si="27"/>
        <v>5</v>
      </c>
      <c r="U167" s="44">
        <f t="shared" si="28"/>
        <v>1</v>
      </c>
      <c r="V167" s="44">
        <f t="shared" si="29"/>
        <v>800</v>
      </c>
      <c r="W167" s="44">
        <f t="shared" si="30"/>
        <v>14</v>
      </c>
      <c r="X167" s="6">
        <f t="shared" si="31"/>
        <v>2</v>
      </c>
      <c r="Y167" s="1" t="s">
        <v>348</v>
      </c>
    </row>
    <row r="168" spans="1:25" x14ac:dyDescent="0.3">
      <c r="A168" s="6"/>
      <c r="B168" s="6"/>
      <c r="C168" s="6" t="s">
        <v>4</v>
      </c>
      <c r="D168" s="6"/>
      <c r="E168" s="6"/>
      <c r="F168" s="6"/>
      <c r="G168" s="6"/>
      <c r="H168" s="6"/>
      <c r="I168" s="6"/>
      <c r="J168" s="9" t="s">
        <v>2</v>
      </c>
      <c r="L168" s="9" t="s">
        <v>4</v>
      </c>
      <c r="M168" s="11" t="s">
        <v>4</v>
      </c>
      <c r="N168" s="11" t="s">
        <v>4</v>
      </c>
      <c r="O168" s="9" t="s">
        <v>229</v>
      </c>
      <c r="P168" s="6" t="s">
        <v>204</v>
      </c>
      <c r="Q168" s="32" t="str">
        <f t="shared" si="24"/>
        <v>VRX1000 (UHF) Crossband/No Inband; For APX (UHF+700+800) using One All-Band Antenna</v>
      </c>
      <c r="R168" s="59">
        <f t="shared" si="25"/>
        <v>2</v>
      </c>
      <c r="S168" s="44">
        <f t="shared" si="26"/>
        <v>14</v>
      </c>
      <c r="T168" s="44">
        <f t="shared" si="27"/>
        <v>3</v>
      </c>
      <c r="U168" s="44">
        <f t="shared" si="28"/>
        <v>2</v>
      </c>
      <c r="V168" s="44">
        <f t="shared" si="29"/>
        <v>795</v>
      </c>
      <c r="W168" s="44">
        <f t="shared" si="30"/>
        <v>3</v>
      </c>
      <c r="X168" s="6">
        <f t="shared" si="31"/>
        <v>2</v>
      </c>
      <c r="Y168" s="1" t="s">
        <v>282</v>
      </c>
    </row>
    <row r="169" spans="1:25" x14ac:dyDescent="0.3">
      <c r="A169" s="6"/>
      <c r="B169" s="6"/>
      <c r="C169" s="6"/>
      <c r="D169" s="6" t="s">
        <v>4</v>
      </c>
      <c r="E169" s="6"/>
      <c r="F169" s="6" t="s">
        <v>4</v>
      </c>
      <c r="G169" s="6" t="s">
        <v>4</v>
      </c>
      <c r="H169" s="6"/>
      <c r="I169" s="6"/>
      <c r="J169" s="9" t="s">
        <v>2</v>
      </c>
      <c r="L169" s="9" t="s">
        <v>4</v>
      </c>
      <c r="M169" s="11" t="s">
        <v>4</v>
      </c>
      <c r="N169" s="11" t="s">
        <v>4</v>
      </c>
      <c r="O169" s="9" t="s">
        <v>137</v>
      </c>
      <c r="P169" s="6" t="s">
        <v>205</v>
      </c>
      <c r="Q169" s="32" t="str">
        <f t="shared" si="24"/>
        <v>VRX1000 (UHF) Inband &amp; Crossband; For APX (UHF+700+800) using Unknown or User-Defined Antenna</v>
      </c>
      <c r="R169" s="59">
        <f t="shared" si="25"/>
        <v>2</v>
      </c>
      <c r="S169" s="44">
        <f t="shared" si="26"/>
        <v>14</v>
      </c>
      <c r="T169" s="44">
        <f t="shared" si="27"/>
        <v>5</v>
      </c>
      <c r="U169" s="44">
        <f t="shared" si="28"/>
        <v>0</v>
      </c>
      <c r="V169" s="44">
        <f t="shared" si="29"/>
        <v>799</v>
      </c>
      <c r="W169" s="44">
        <f t="shared" si="30"/>
        <v>16</v>
      </c>
      <c r="X169" s="6">
        <f t="shared" si="31"/>
        <v>2</v>
      </c>
      <c r="Y169" s="1" t="s">
        <v>261</v>
      </c>
    </row>
    <row r="170" spans="1:25" x14ac:dyDescent="0.3">
      <c r="A170" s="6"/>
      <c r="B170" s="6" t="s">
        <v>4</v>
      </c>
      <c r="C170" s="6"/>
      <c r="D170" s="6"/>
      <c r="E170" s="6"/>
      <c r="F170" s="6" t="s">
        <v>4</v>
      </c>
      <c r="G170" s="6" t="s">
        <v>4</v>
      </c>
      <c r="H170" s="6"/>
      <c r="I170" s="6"/>
      <c r="J170" s="9" t="s">
        <v>2</v>
      </c>
      <c r="K170" s="9" t="s">
        <v>4</v>
      </c>
      <c r="L170" s="9" t="s">
        <v>4</v>
      </c>
      <c r="M170" s="11" t="s">
        <v>4</v>
      </c>
      <c r="N170" s="11" t="s">
        <v>4</v>
      </c>
      <c r="O170" s="9" t="s">
        <v>24</v>
      </c>
      <c r="P170" s="6" t="s">
        <v>203</v>
      </c>
      <c r="Q170" s="32" t="str">
        <f t="shared" si="24"/>
        <v>VRX1000 (UHF) Inband/No Crossband; For APX (VHF+UHF+700+800) using Single-Band Antenna(s)</v>
      </c>
      <c r="R170" s="59">
        <f t="shared" si="25"/>
        <v>2</v>
      </c>
      <c r="S170" s="44">
        <f t="shared" si="26"/>
        <v>15</v>
      </c>
      <c r="T170" s="44">
        <f t="shared" si="27"/>
        <v>1</v>
      </c>
      <c r="U170" s="44">
        <f t="shared" si="28"/>
        <v>1</v>
      </c>
      <c r="V170" s="44">
        <f t="shared" si="29"/>
        <v>805</v>
      </c>
      <c r="W170" s="44">
        <f t="shared" si="30"/>
        <v>14</v>
      </c>
      <c r="X170" s="6">
        <f t="shared" si="31"/>
        <v>3</v>
      </c>
      <c r="Y170" s="1" t="s">
        <v>315</v>
      </c>
    </row>
    <row r="171" spans="1:25" x14ac:dyDescent="0.3">
      <c r="A171" s="6"/>
      <c r="B171" s="6"/>
      <c r="C171" s="6"/>
      <c r="D171" s="6" t="s">
        <v>4</v>
      </c>
      <c r="E171" s="6"/>
      <c r="F171" s="6" t="s">
        <v>4</v>
      </c>
      <c r="G171" s="6" t="s">
        <v>4</v>
      </c>
      <c r="H171" s="6"/>
      <c r="I171" s="6"/>
      <c r="J171" s="9" t="s">
        <v>2</v>
      </c>
      <c r="L171" s="9" t="s">
        <v>4</v>
      </c>
      <c r="M171" s="11" t="s">
        <v>4</v>
      </c>
      <c r="N171" s="11" t="s">
        <v>4</v>
      </c>
      <c r="O171" s="9" t="s">
        <v>229</v>
      </c>
      <c r="P171" s="6" t="s">
        <v>205</v>
      </c>
      <c r="Q171" s="32" t="str">
        <f t="shared" si="24"/>
        <v>VRX1000 (UHF) Inband &amp; Crossband; For APX (UHF+700+800) using One All-Band Antenna</v>
      </c>
      <c r="R171" s="59">
        <f t="shared" si="25"/>
        <v>2</v>
      </c>
      <c r="S171" s="44">
        <f t="shared" si="26"/>
        <v>14</v>
      </c>
      <c r="T171" s="44">
        <f t="shared" si="27"/>
        <v>5</v>
      </c>
      <c r="U171" s="44">
        <f t="shared" si="28"/>
        <v>2</v>
      </c>
      <c r="V171" s="44">
        <f t="shared" si="29"/>
        <v>801</v>
      </c>
      <c r="W171" s="44">
        <f t="shared" si="30"/>
        <v>16</v>
      </c>
      <c r="X171" s="6">
        <f t="shared" si="31"/>
        <v>2</v>
      </c>
      <c r="Y171" s="38" t="s">
        <v>329</v>
      </c>
    </row>
    <row r="172" spans="1:25" x14ac:dyDescent="0.3">
      <c r="A172" s="6" t="s">
        <v>4</v>
      </c>
      <c r="B172" s="6"/>
      <c r="C172" s="6"/>
      <c r="D172" s="6"/>
      <c r="E172" s="6"/>
      <c r="F172" s="6" t="s">
        <v>4</v>
      </c>
      <c r="G172" s="6" t="s">
        <v>4</v>
      </c>
      <c r="H172" s="6"/>
      <c r="I172" s="6"/>
      <c r="J172" s="9" t="s">
        <v>2</v>
      </c>
      <c r="K172" s="9" t="s">
        <v>4</v>
      </c>
      <c r="L172" s="9" t="s">
        <v>4</v>
      </c>
      <c r="M172" s="11" t="s">
        <v>4</v>
      </c>
      <c r="N172" s="11" t="s">
        <v>4</v>
      </c>
      <c r="O172" s="9" t="s">
        <v>137</v>
      </c>
      <c r="P172" s="6" t="s">
        <v>203</v>
      </c>
      <c r="Q172" s="32" t="str">
        <f t="shared" si="24"/>
        <v>VRX1000 (UHF) Inband/No Crossband; For APX (VHF+UHF+700+800) using Unknown or User-Defined Antenna</v>
      </c>
      <c r="R172" s="59">
        <f t="shared" si="25"/>
        <v>2</v>
      </c>
      <c r="S172" s="44">
        <f t="shared" si="26"/>
        <v>15</v>
      </c>
      <c r="T172" s="44">
        <f t="shared" si="27"/>
        <v>1</v>
      </c>
      <c r="U172" s="44">
        <f t="shared" si="28"/>
        <v>0</v>
      </c>
      <c r="V172" s="44">
        <f t="shared" si="29"/>
        <v>804</v>
      </c>
      <c r="W172" s="44">
        <f t="shared" si="30"/>
        <v>13</v>
      </c>
      <c r="X172" s="6">
        <f t="shared" si="31"/>
        <v>3</v>
      </c>
      <c r="Y172" s="1" t="s">
        <v>261</v>
      </c>
    </row>
    <row r="173" spans="1:25" x14ac:dyDescent="0.3">
      <c r="A173" s="6"/>
      <c r="B173" s="6" t="s">
        <v>4</v>
      </c>
      <c r="C173" s="6"/>
      <c r="D173" s="6"/>
      <c r="E173" s="6"/>
      <c r="F173" s="6" t="s">
        <v>4</v>
      </c>
      <c r="G173" s="6" t="s">
        <v>4</v>
      </c>
      <c r="H173" s="6"/>
      <c r="I173" s="6"/>
      <c r="J173" s="9" t="s">
        <v>2</v>
      </c>
      <c r="K173" s="9" t="s">
        <v>4</v>
      </c>
      <c r="L173" s="9" t="s">
        <v>4</v>
      </c>
      <c r="M173" s="11" t="s">
        <v>4</v>
      </c>
      <c r="N173" s="11" t="s">
        <v>4</v>
      </c>
      <c r="O173" s="9" t="s">
        <v>24</v>
      </c>
      <c r="P173" s="6" t="s">
        <v>205</v>
      </c>
      <c r="Q173" s="32" t="str">
        <f t="shared" si="24"/>
        <v>VRX1000 (UHF) Inband &amp; Crossband; For APX (VHF+UHF+700+800) using Single-Band Antenna(s)</v>
      </c>
      <c r="R173" s="59">
        <f t="shared" si="25"/>
        <v>2</v>
      </c>
      <c r="S173" s="44">
        <f t="shared" si="26"/>
        <v>15</v>
      </c>
      <c r="T173" s="44">
        <f t="shared" si="27"/>
        <v>5</v>
      </c>
      <c r="U173" s="44">
        <f t="shared" si="28"/>
        <v>1</v>
      </c>
      <c r="V173" s="44">
        <f t="shared" si="29"/>
        <v>817</v>
      </c>
      <c r="W173" s="44">
        <f t="shared" si="30"/>
        <v>14</v>
      </c>
      <c r="X173" s="6">
        <f t="shared" si="31"/>
        <v>3</v>
      </c>
      <c r="Y173" s="1" t="s">
        <v>317</v>
      </c>
    </row>
    <row r="174" spans="1:25" x14ac:dyDescent="0.3">
      <c r="A174" s="6" t="s">
        <v>4</v>
      </c>
      <c r="B174" s="6"/>
      <c r="C174" s="6"/>
      <c r="D174" s="6"/>
      <c r="E174" s="6"/>
      <c r="F174" s="6" t="s">
        <v>4</v>
      </c>
      <c r="G174" s="6" t="s">
        <v>4</v>
      </c>
      <c r="H174" s="6"/>
      <c r="I174" s="6"/>
      <c r="J174" s="9" t="s">
        <v>2</v>
      </c>
      <c r="L174" s="9" t="s">
        <v>4</v>
      </c>
      <c r="M174" s="11" t="s">
        <v>4</v>
      </c>
      <c r="N174" s="11" t="s">
        <v>4</v>
      </c>
      <c r="O174" s="9" t="s">
        <v>229</v>
      </c>
      <c r="P174" s="6" t="s">
        <v>203</v>
      </c>
      <c r="Q174" s="32" t="str">
        <f t="shared" si="24"/>
        <v>VRX1000 (UHF) Inband/No Crossband; For APX (UHF+700+800) using One All-Band Antenna</v>
      </c>
      <c r="R174" s="59">
        <f t="shared" si="25"/>
        <v>2</v>
      </c>
      <c r="S174" s="44">
        <f t="shared" si="26"/>
        <v>14</v>
      </c>
      <c r="T174" s="44">
        <f t="shared" si="27"/>
        <v>1</v>
      </c>
      <c r="U174" s="44">
        <f t="shared" si="28"/>
        <v>2</v>
      </c>
      <c r="V174" s="44">
        <f t="shared" si="29"/>
        <v>789</v>
      </c>
      <c r="W174" s="44">
        <f t="shared" si="30"/>
        <v>13</v>
      </c>
      <c r="X174" s="6">
        <f t="shared" si="31"/>
        <v>2</v>
      </c>
      <c r="Y174" s="1" t="s">
        <v>324</v>
      </c>
    </row>
    <row r="175" spans="1:25" x14ac:dyDescent="0.3">
      <c r="A175" s="6"/>
      <c r="B175" s="6"/>
      <c r="C175" s="6"/>
      <c r="D175" s="6"/>
      <c r="E175" s="6" t="s">
        <v>4</v>
      </c>
      <c r="F175" s="6"/>
      <c r="G175" s="6"/>
      <c r="H175" s="6"/>
      <c r="I175" s="6"/>
      <c r="J175" s="9" t="s">
        <v>2</v>
      </c>
      <c r="K175" s="9" t="s">
        <v>4</v>
      </c>
      <c r="L175" s="9" t="s">
        <v>4</v>
      </c>
      <c r="M175" s="11" t="s">
        <v>4</v>
      </c>
      <c r="N175" s="11" t="s">
        <v>4</v>
      </c>
      <c r="O175" s="9" t="s">
        <v>137</v>
      </c>
      <c r="P175" s="6" t="s">
        <v>204</v>
      </c>
      <c r="Q175" s="32" t="str">
        <f t="shared" si="24"/>
        <v>VRX1000 (UHF) Crossband/No Inband; For APX (VHF+UHF+700+800) using Unknown or User-Defined Antenna</v>
      </c>
      <c r="R175" s="59">
        <f t="shared" si="25"/>
        <v>2</v>
      </c>
      <c r="S175" s="44">
        <f t="shared" si="26"/>
        <v>15</v>
      </c>
      <c r="T175" s="44">
        <f t="shared" si="27"/>
        <v>3</v>
      </c>
      <c r="U175" s="44">
        <f t="shared" si="28"/>
        <v>0</v>
      </c>
      <c r="V175" s="44">
        <f t="shared" si="29"/>
        <v>810</v>
      </c>
      <c r="W175" s="44">
        <f t="shared" si="30"/>
        <v>5</v>
      </c>
      <c r="X175" s="6">
        <f t="shared" si="31"/>
        <v>3</v>
      </c>
      <c r="Y175" s="1" t="s">
        <v>261</v>
      </c>
    </row>
    <row r="176" spans="1:25" x14ac:dyDescent="0.3">
      <c r="A176" s="83"/>
      <c r="B176" s="83" t="s">
        <v>4</v>
      </c>
      <c r="C176" s="83"/>
      <c r="D176" s="83"/>
      <c r="E176" s="83"/>
      <c r="F176" s="83"/>
      <c r="G176" s="83"/>
      <c r="H176" s="83" t="s">
        <v>4</v>
      </c>
      <c r="I176" s="83"/>
      <c r="J176" s="212">
        <v>800</v>
      </c>
      <c r="K176" s="212" t="s">
        <v>4</v>
      </c>
      <c r="L176" s="212"/>
      <c r="M176" s="213" t="s">
        <v>4</v>
      </c>
      <c r="N176" s="212"/>
      <c r="O176" s="212" t="s">
        <v>24</v>
      </c>
      <c r="P176" s="83" t="s">
        <v>204</v>
      </c>
      <c r="Q176" s="214" t="str">
        <f t="shared" si="24"/>
        <v>VRX1000 (800) Crossband/No Inband; For APX (VHF+700) using Single-Band Antenna(s)</v>
      </c>
      <c r="R176" s="215">
        <f t="shared" si="25"/>
        <v>4</v>
      </c>
      <c r="S176" s="216">
        <f t="shared" si="26"/>
        <v>5</v>
      </c>
      <c r="T176" s="216">
        <f t="shared" si="27"/>
        <v>3</v>
      </c>
      <c r="U176" s="216">
        <f t="shared" si="28"/>
        <v>1</v>
      </c>
      <c r="V176" s="216">
        <f t="shared" si="29"/>
        <v>1187</v>
      </c>
      <c r="W176" s="216">
        <f t="shared" si="30"/>
        <v>12</v>
      </c>
      <c r="X176" s="83">
        <f t="shared" si="31"/>
        <v>2</v>
      </c>
      <c r="Y176" s="74" t="s">
        <v>310</v>
      </c>
    </row>
    <row r="177" spans="1:25" x14ac:dyDescent="0.3">
      <c r="A177" s="6"/>
      <c r="B177" s="6"/>
      <c r="C177" s="6"/>
      <c r="D177" s="6"/>
      <c r="E177" s="6" t="s">
        <v>4</v>
      </c>
      <c r="F177" s="6"/>
      <c r="G177" s="6"/>
      <c r="H177" s="6"/>
      <c r="I177" s="6"/>
      <c r="J177" s="9" t="s">
        <v>2</v>
      </c>
      <c r="K177" s="9" t="s">
        <v>4</v>
      </c>
      <c r="L177" s="9" t="s">
        <v>4</v>
      </c>
      <c r="M177" s="11" t="s">
        <v>4</v>
      </c>
      <c r="N177" s="11" t="s">
        <v>4</v>
      </c>
      <c r="O177" s="9" t="s">
        <v>229</v>
      </c>
      <c r="P177" s="6" t="s">
        <v>204</v>
      </c>
      <c r="Q177" s="32" t="str">
        <f t="shared" si="24"/>
        <v>VRX1000 (UHF) Crossband/No Inband; For APX (VHF+UHF+700+800) using One All-Band Antenna</v>
      </c>
      <c r="R177" s="59">
        <f t="shared" si="25"/>
        <v>2</v>
      </c>
      <c r="S177" s="44">
        <f t="shared" si="26"/>
        <v>15</v>
      </c>
      <c r="T177" s="44">
        <f t="shared" si="27"/>
        <v>3</v>
      </c>
      <c r="U177" s="44">
        <f t="shared" si="28"/>
        <v>2</v>
      </c>
      <c r="V177" s="44">
        <f t="shared" si="29"/>
        <v>812</v>
      </c>
      <c r="W177" s="44">
        <f t="shared" si="30"/>
        <v>5</v>
      </c>
      <c r="X177" s="6">
        <f t="shared" si="31"/>
        <v>3</v>
      </c>
      <c r="Y177" s="1" t="s">
        <v>290</v>
      </c>
    </row>
    <row r="178" spans="1:25" x14ac:dyDescent="0.3">
      <c r="A178" s="6"/>
      <c r="B178" s="6"/>
      <c r="C178" s="6"/>
      <c r="D178" s="6" t="s">
        <v>4</v>
      </c>
      <c r="E178" s="6"/>
      <c r="F178" s="6" t="s">
        <v>4</v>
      </c>
      <c r="G178" s="6" t="s">
        <v>4</v>
      </c>
      <c r="H178" s="6"/>
      <c r="I178" s="6"/>
      <c r="J178" s="9" t="s">
        <v>2</v>
      </c>
      <c r="K178" s="9" t="s">
        <v>4</v>
      </c>
      <c r="L178" s="9" t="s">
        <v>4</v>
      </c>
      <c r="M178" s="11" t="s">
        <v>4</v>
      </c>
      <c r="N178" s="11" t="s">
        <v>4</v>
      </c>
      <c r="O178" s="9" t="s">
        <v>137</v>
      </c>
      <c r="P178" s="6" t="s">
        <v>205</v>
      </c>
      <c r="Q178" s="32" t="str">
        <f t="shared" si="24"/>
        <v>VRX1000 (UHF) Inband &amp; Crossband; For APX (VHF+UHF+700+800) using Unknown or User-Defined Antenna</v>
      </c>
      <c r="R178" s="59">
        <f t="shared" si="25"/>
        <v>2</v>
      </c>
      <c r="S178" s="44">
        <f t="shared" si="26"/>
        <v>15</v>
      </c>
      <c r="T178" s="44">
        <f t="shared" si="27"/>
        <v>5</v>
      </c>
      <c r="U178" s="44">
        <f t="shared" si="28"/>
        <v>0</v>
      </c>
      <c r="V178" s="44">
        <f t="shared" si="29"/>
        <v>816</v>
      </c>
      <c r="W178" s="44">
        <f t="shared" si="30"/>
        <v>16</v>
      </c>
      <c r="X178" s="6">
        <f t="shared" si="31"/>
        <v>3</v>
      </c>
      <c r="Y178" s="1" t="s">
        <v>261</v>
      </c>
    </row>
    <row r="179" spans="1:25" x14ac:dyDescent="0.3">
      <c r="A179" s="83"/>
      <c r="B179" s="83" t="s">
        <v>4</v>
      </c>
      <c r="C179" s="83"/>
      <c r="D179" s="83"/>
      <c r="E179" s="83"/>
      <c r="F179" s="83"/>
      <c r="G179" s="83"/>
      <c r="H179" s="83" t="s">
        <v>4</v>
      </c>
      <c r="I179" s="83"/>
      <c r="J179" s="212">
        <v>800</v>
      </c>
      <c r="K179" s="212" t="s">
        <v>4</v>
      </c>
      <c r="L179" s="212"/>
      <c r="M179" s="212"/>
      <c r="N179" s="213" t="s">
        <v>4</v>
      </c>
      <c r="O179" s="212" t="s">
        <v>24</v>
      </c>
      <c r="P179" s="83" t="s">
        <v>204</v>
      </c>
      <c r="Q179" s="214" t="str">
        <f t="shared" si="24"/>
        <v>VRX1000 (800) Crossband/No Inband; For APX (VHF+800) using Single-Band Antenna(s)</v>
      </c>
      <c r="R179" s="215">
        <f t="shared" si="25"/>
        <v>4</v>
      </c>
      <c r="S179" s="216">
        <f t="shared" si="26"/>
        <v>9</v>
      </c>
      <c r="T179" s="216">
        <f t="shared" si="27"/>
        <v>3</v>
      </c>
      <c r="U179" s="216">
        <f t="shared" si="28"/>
        <v>1</v>
      </c>
      <c r="V179" s="216">
        <f t="shared" si="29"/>
        <v>1255</v>
      </c>
      <c r="W179" s="216">
        <f t="shared" si="30"/>
        <v>12</v>
      </c>
      <c r="X179" s="83">
        <f t="shared" si="31"/>
        <v>2</v>
      </c>
      <c r="Y179" s="74" t="s">
        <v>310</v>
      </c>
    </row>
    <row r="180" spans="1:25" x14ac:dyDescent="0.3">
      <c r="A180" s="6"/>
      <c r="B180" s="6"/>
      <c r="C180" s="6"/>
      <c r="D180" s="6" t="s">
        <v>4</v>
      </c>
      <c r="E180" s="6"/>
      <c r="F180" s="6" t="s">
        <v>4</v>
      </c>
      <c r="G180" s="6" t="s">
        <v>4</v>
      </c>
      <c r="H180" s="6"/>
      <c r="I180" s="6"/>
      <c r="J180" s="9" t="s">
        <v>2</v>
      </c>
      <c r="K180" s="9" t="s">
        <v>4</v>
      </c>
      <c r="L180" s="9" t="s">
        <v>4</v>
      </c>
      <c r="M180" s="11" t="s">
        <v>4</v>
      </c>
      <c r="N180" s="11" t="s">
        <v>4</v>
      </c>
      <c r="O180" s="9" t="s">
        <v>229</v>
      </c>
      <c r="P180" s="6" t="s">
        <v>205</v>
      </c>
      <c r="Q180" s="32" t="str">
        <f t="shared" si="24"/>
        <v>VRX1000 (UHF) Inband &amp; Crossband; For APX (VHF+UHF+700+800) using One All-Band Antenna</v>
      </c>
      <c r="R180" s="59">
        <f t="shared" si="25"/>
        <v>2</v>
      </c>
      <c r="S180" s="44">
        <f t="shared" si="26"/>
        <v>15</v>
      </c>
      <c r="T180" s="44">
        <f t="shared" si="27"/>
        <v>5</v>
      </c>
      <c r="U180" s="44">
        <f t="shared" si="28"/>
        <v>2</v>
      </c>
      <c r="V180" s="44">
        <f t="shared" si="29"/>
        <v>818</v>
      </c>
      <c r="W180" s="44">
        <f t="shared" si="30"/>
        <v>16</v>
      </c>
      <c r="X180" s="6">
        <f t="shared" si="31"/>
        <v>3</v>
      </c>
      <c r="Y180" s="38" t="s">
        <v>334</v>
      </c>
    </row>
    <row r="181" spans="1:25" x14ac:dyDescent="0.3">
      <c r="A181" s="6"/>
      <c r="B181" s="6" t="s">
        <v>4</v>
      </c>
      <c r="C181" s="6"/>
      <c r="D181" s="6"/>
      <c r="E181" s="6"/>
      <c r="F181" s="6"/>
      <c r="G181" s="6"/>
      <c r="H181" s="6"/>
      <c r="I181" s="6"/>
      <c r="J181" s="9">
        <v>700</v>
      </c>
      <c r="K181" s="9" t="s">
        <v>4</v>
      </c>
      <c r="O181" s="9" t="s">
        <v>137</v>
      </c>
      <c r="P181" s="33" t="s">
        <v>213</v>
      </c>
      <c r="Q181" s="32" t="str">
        <f t="shared" si="24"/>
        <v>VRX1000 (700) Crossband; For APX (VHF) using Unknown or User-Defined Antenna</v>
      </c>
      <c r="R181" s="59">
        <f t="shared" si="25"/>
        <v>3</v>
      </c>
      <c r="S181" s="44">
        <f t="shared" si="26"/>
        <v>1</v>
      </c>
      <c r="T181" s="44">
        <f t="shared" si="27"/>
        <v>4</v>
      </c>
      <c r="U181" s="44">
        <f t="shared" si="28"/>
        <v>0</v>
      </c>
      <c r="V181" s="44">
        <f t="shared" si="29"/>
        <v>848</v>
      </c>
      <c r="W181" s="44">
        <f t="shared" si="30"/>
        <v>2</v>
      </c>
      <c r="X181" s="6">
        <f t="shared" si="31"/>
        <v>1</v>
      </c>
      <c r="Y181" s="1" t="s">
        <v>261</v>
      </c>
    </row>
    <row r="182" spans="1:25" x14ac:dyDescent="0.3">
      <c r="A182" s="83"/>
      <c r="B182" s="83" t="s">
        <v>4</v>
      </c>
      <c r="C182" s="83"/>
      <c r="D182" s="83"/>
      <c r="E182" s="83"/>
      <c r="F182" s="83"/>
      <c r="G182" s="83"/>
      <c r="H182" s="83" t="s">
        <v>4</v>
      </c>
      <c r="I182" s="83"/>
      <c r="J182" s="212">
        <v>800</v>
      </c>
      <c r="K182" s="212" t="s">
        <v>4</v>
      </c>
      <c r="L182" s="212"/>
      <c r="M182" s="213" t="s">
        <v>4</v>
      </c>
      <c r="N182" s="213" t="s">
        <v>4</v>
      </c>
      <c r="O182" s="212" t="s">
        <v>24</v>
      </c>
      <c r="P182" s="83" t="s">
        <v>204</v>
      </c>
      <c r="Q182" s="214" t="str">
        <f t="shared" si="24"/>
        <v>VRX1000 (800) Crossband/No Inband; For APX (VHF+700+800) using Single-Band Antenna(s)</v>
      </c>
      <c r="R182" s="215">
        <f t="shared" si="25"/>
        <v>4</v>
      </c>
      <c r="S182" s="216">
        <f t="shared" si="26"/>
        <v>13</v>
      </c>
      <c r="T182" s="216">
        <f t="shared" si="27"/>
        <v>3</v>
      </c>
      <c r="U182" s="216">
        <f t="shared" si="28"/>
        <v>1</v>
      </c>
      <c r="V182" s="216">
        <f t="shared" si="29"/>
        <v>1323</v>
      </c>
      <c r="W182" s="216">
        <f t="shared" si="30"/>
        <v>12</v>
      </c>
      <c r="X182" s="83">
        <f t="shared" si="31"/>
        <v>2</v>
      </c>
      <c r="Y182" s="74" t="s">
        <v>310</v>
      </c>
    </row>
    <row r="183" spans="1:25" x14ac:dyDescent="0.3">
      <c r="A183" s="83"/>
      <c r="B183" s="83" t="s">
        <v>4</v>
      </c>
      <c r="C183" s="83"/>
      <c r="D183" s="83"/>
      <c r="E183" s="83"/>
      <c r="F183" s="83"/>
      <c r="G183" s="83"/>
      <c r="H183" s="83" t="s">
        <v>4</v>
      </c>
      <c r="I183" s="83"/>
      <c r="J183" s="212">
        <v>800</v>
      </c>
      <c r="K183" s="212"/>
      <c r="L183" s="212" t="s">
        <v>4</v>
      </c>
      <c r="M183" s="213" t="s">
        <v>4</v>
      </c>
      <c r="N183" s="212"/>
      <c r="O183" s="212" t="s">
        <v>24</v>
      </c>
      <c r="P183" s="83" t="s">
        <v>204</v>
      </c>
      <c r="Q183" s="214" t="str">
        <f t="shared" si="24"/>
        <v>VRX1000 (800) Crossband/No Inband; For APX (UHF+700) using Single-Band Antenna(s)</v>
      </c>
      <c r="R183" s="215">
        <f t="shared" si="25"/>
        <v>4</v>
      </c>
      <c r="S183" s="216">
        <f t="shared" si="26"/>
        <v>6</v>
      </c>
      <c r="T183" s="216">
        <f t="shared" si="27"/>
        <v>3</v>
      </c>
      <c r="U183" s="216">
        <f t="shared" si="28"/>
        <v>1</v>
      </c>
      <c r="V183" s="216">
        <f t="shared" si="29"/>
        <v>1204</v>
      </c>
      <c r="W183" s="216">
        <f t="shared" si="30"/>
        <v>12</v>
      </c>
      <c r="X183" s="83">
        <f t="shared" si="31"/>
        <v>2</v>
      </c>
      <c r="Y183" s="74" t="s">
        <v>309</v>
      </c>
    </row>
    <row r="184" spans="1:25" x14ac:dyDescent="0.3">
      <c r="A184" s="6"/>
      <c r="B184" s="6" t="s">
        <v>4</v>
      </c>
      <c r="C184" s="6"/>
      <c r="D184" s="6"/>
      <c r="E184" s="6"/>
      <c r="F184" s="6"/>
      <c r="G184" s="6"/>
      <c r="H184" s="6"/>
      <c r="I184" s="6"/>
      <c r="J184" s="9">
        <v>700</v>
      </c>
      <c r="L184" s="9" t="s">
        <v>4</v>
      </c>
      <c r="O184" s="9" t="s">
        <v>137</v>
      </c>
      <c r="P184" s="33" t="s">
        <v>213</v>
      </c>
      <c r="Q184" s="32" t="str">
        <f t="shared" si="24"/>
        <v>VRX1000 (700) Crossband; For APX (UHF) using Unknown or User-Defined Antenna</v>
      </c>
      <c r="R184" s="59">
        <f t="shared" si="25"/>
        <v>3</v>
      </c>
      <c r="S184" s="44">
        <f t="shared" si="26"/>
        <v>2</v>
      </c>
      <c r="T184" s="44">
        <f t="shared" si="27"/>
        <v>4</v>
      </c>
      <c r="U184" s="44">
        <f t="shared" si="28"/>
        <v>0</v>
      </c>
      <c r="V184" s="44">
        <f t="shared" si="29"/>
        <v>865</v>
      </c>
      <c r="W184" s="44">
        <f t="shared" si="30"/>
        <v>2</v>
      </c>
      <c r="X184" s="6">
        <f t="shared" si="31"/>
        <v>1</v>
      </c>
      <c r="Y184" s="1" t="s">
        <v>261</v>
      </c>
    </row>
    <row r="185" spans="1:25" x14ac:dyDescent="0.3">
      <c r="A185" s="83"/>
      <c r="B185" s="83" t="s">
        <v>4</v>
      </c>
      <c r="C185" s="83"/>
      <c r="D185" s="83"/>
      <c r="E185" s="83"/>
      <c r="F185" s="83"/>
      <c r="G185" s="83"/>
      <c r="H185" s="83" t="s">
        <v>4</v>
      </c>
      <c r="I185" s="83"/>
      <c r="J185" s="212">
        <v>800</v>
      </c>
      <c r="K185" s="212" t="s">
        <v>4</v>
      </c>
      <c r="L185" s="212" t="s">
        <v>4</v>
      </c>
      <c r="M185" s="213" t="s">
        <v>4</v>
      </c>
      <c r="N185" s="212"/>
      <c r="O185" s="212" t="s">
        <v>24</v>
      </c>
      <c r="P185" s="83" t="s">
        <v>204</v>
      </c>
      <c r="Q185" s="214" t="str">
        <f t="shared" si="24"/>
        <v>VRX1000 (800) Crossband/No Inband; For APX (VHF+UHF+700) using Single-Band Antenna(s)</v>
      </c>
      <c r="R185" s="215">
        <f t="shared" si="25"/>
        <v>4</v>
      </c>
      <c r="S185" s="216">
        <f t="shared" si="26"/>
        <v>7</v>
      </c>
      <c r="T185" s="216">
        <f t="shared" si="27"/>
        <v>3</v>
      </c>
      <c r="U185" s="216">
        <f t="shared" si="28"/>
        <v>1</v>
      </c>
      <c r="V185" s="216">
        <f t="shared" si="29"/>
        <v>1221</v>
      </c>
      <c r="W185" s="216">
        <f t="shared" si="30"/>
        <v>12</v>
      </c>
      <c r="X185" s="83">
        <f t="shared" si="31"/>
        <v>3</v>
      </c>
      <c r="Y185" s="74" t="s">
        <v>314</v>
      </c>
    </row>
    <row r="186" spans="1:25" x14ac:dyDescent="0.3">
      <c r="A186" s="83"/>
      <c r="B186" s="83" t="s">
        <v>4</v>
      </c>
      <c r="C186" s="83"/>
      <c r="D186" s="83"/>
      <c r="E186" s="83"/>
      <c r="F186" s="83"/>
      <c r="G186" s="83"/>
      <c r="H186" s="83" t="s">
        <v>4</v>
      </c>
      <c r="I186" s="83"/>
      <c r="J186" s="212">
        <v>800</v>
      </c>
      <c r="K186" s="212"/>
      <c r="L186" s="212" t="s">
        <v>4</v>
      </c>
      <c r="M186" s="212"/>
      <c r="N186" s="213" t="s">
        <v>4</v>
      </c>
      <c r="O186" s="212" t="s">
        <v>24</v>
      </c>
      <c r="P186" s="83" t="s">
        <v>204</v>
      </c>
      <c r="Q186" s="214" t="str">
        <f t="shared" si="24"/>
        <v>VRX1000 (800) Crossband/No Inband; For APX (UHF+800) using Single-Band Antenna(s)</v>
      </c>
      <c r="R186" s="215">
        <f t="shared" si="25"/>
        <v>4</v>
      </c>
      <c r="S186" s="216">
        <f t="shared" si="26"/>
        <v>10</v>
      </c>
      <c r="T186" s="216">
        <f t="shared" si="27"/>
        <v>3</v>
      </c>
      <c r="U186" s="216">
        <f t="shared" si="28"/>
        <v>1</v>
      </c>
      <c r="V186" s="216">
        <f t="shared" si="29"/>
        <v>1272</v>
      </c>
      <c r="W186" s="216">
        <f t="shared" si="30"/>
        <v>12</v>
      </c>
      <c r="X186" s="83">
        <f t="shared" si="31"/>
        <v>2</v>
      </c>
      <c r="Y186" s="74" t="s">
        <v>309</v>
      </c>
    </row>
    <row r="187" spans="1:25" x14ac:dyDescent="0.3">
      <c r="A187" s="6"/>
      <c r="B187" s="6"/>
      <c r="C187" s="6"/>
      <c r="D187" s="6" t="s">
        <v>4</v>
      </c>
      <c r="E187" s="6"/>
      <c r="F187" s="6"/>
      <c r="G187" s="6"/>
      <c r="H187" s="6"/>
      <c r="I187" s="6"/>
      <c r="J187" s="9">
        <v>700</v>
      </c>
      <c r="K187" s="9" t="s">
        <v>4</v>
      </c>
      <c r="L187" s="9" t="s">
        <v>4</v>
      </c>
      <c r="O187" s="9" t="s">
        <v>137</v>
      </c>
      <c r="P187" s="33" t="s">
        <v>213</v>
      </c>
      <c r="Q187" s="32" t="str">
        <f t="shared" si="24"/>
        <v>VRX1000 (700) Crossband; For APX (VHF+UHF) using Unknown or User-Defined Antenna</v>
      </c>
      <c r="R187" s="59">
        <f t="shared" si="25"/>
        <v>3</v>
      </c>
      <c r="S187" s="44">
        <f t="shared" si="26"/>
        <v>3</v>
      </c>
      <c r="T187" s="44">
        <f t="shared" si="27"/>
        <v>4</v>
      </c>
      <c r="U187" s="44">
        <f t="shared" si="28"/>
        <v>0</v>
      </c>
      <c r="V187" s="44">
        <f t="shared" si="29"/>
        <v>882</v>
      </c>
      <c r="W187" s="44">
        <f t="shared" si="30"/>
        <v>4</v>
      </c>
      <c r="X187" s="6">
        <f t="shared" si="31"/>
        <v>2</v>
      </c>
      <c r="Y187" s="1" t="s">
        <v>261</v>
      </c>
    </row>
    <row r="188" spans="1:25" x14ac:dyDescent="0.3">
      <c r="A188" s="83"/>
      <c r="B188" s="83" t="s">
        <v>4</v>
      </c>
      <c r="C188" s="83"/>
      <c r="D188" s="83"/>
      <c r="E188" s="83"/>
      <c r="F188" s="83"/>
      <c r="G188" s="83"/>
      <c r="H188" s="83" t="s">
        <v>4</v>
      </c>
      <c r="I188" s="83"/>
      <c r="J188" s="212">
        <v>800</v>
      </c>
      <c r="K188" s="212" t="s">
        <v>4</v>
      </c>
      <c r="L188" s="212" t="s">
        <v>4</v>
      </c>
      <c r="M188" s="212"/>
      <c r="N188" s="213" t="s">
        <v>4</v>
      </c>
      <c r="O188" s="212" t="s">
        <v>24</v>
      </c>
      <c r="P188" s="83" t="s">
        <v>204</v>
      </c>
      <c r="Q188" s="214" t="str">
        <f t="shared" si="24"/>
        <v>VRX1000 (800) Crossband/No Inband; For APX (VHF+UHF+800) using Single-Band Antenna(s)</v>
      </c>
      <c r="R188" s="215">
        <f t="shared" si="25"/>
        <v>4</v>
      </c>
      <c r="S188" s="216">
        <f t="shared" si="26"/>
        <v>11</v>
      </c>
      <c r="T188" s="216">
        <f t="shared" si="27"/>
        <v>3</v>
      </c>
      <c r="U188" s="216">
        <f t="shared" si="28"/>
        <v>1</v>
      </c>
      <c r="V188" s="216">
        <f t="shared" si="29"/>
        <v>1289</v>
      </c>
      <c r="W188" s="216">
        <f t="shared" si="30"/>
        <v>12</v>
      </c>
      <c r="X188" s="83">
        <f t="shared" si="31"/>
        <v>3</v>
      </c>
      <c r="Y188" s="74" t="s">
        <v>314</v>
      </c>
    </row>
    <row r="189" spans="1:25" x14ac:dyDescent="0.3">
      <c r="A189" s="6"/>
      <c r="B189" s="6"/>
      <c r="C189" s="6"/>
      <c r="D189" s="6" t="s">
        <v>4</v>
      </c>
      <c r="E189" s="6"/>
      <c r="F189" s="6"/>
      <c r="G189" s="6"/>
      <c r="H189" s="6"/>
      <c r="I189" s="6"/>
      <c r="J189" s="9">
        <v>700</v>
      </c>
      <c r="K189" s="9" t="s">
        <v>4</v>
      </c>
      <c r="L189" s="9" t="s">
        <v>4</v>
      </c>
      <c r="O189" s="9" t="s">
        <v>229</v>
      </c>
      <c r="P189" s="33" t="s">
        <v>213</v>
      </c>
      <c r="Q189" s="32" t="str">
        <f t="shared" si="24"/>
        <v>VRX1000 (700) Crossband; For APX (VHF+UHF) using One All-Band Antenna</v>
      </c>
      <c r="R189" s="59">
        <f t="shared" si="25"/>
        <v>3</v>
      </c>
      <c r="S189" s="44">
        <f t="shared" si="26"/>
        <v>3</v>
      </c>
      <c r="T189" s="44">
        <f t="shared" si="27"/>
        <v>4</v>
      </c>
      <c r="U189" s="44">
        <f t="shared" si="28"/>
        <v>2</v>
      </c>
      <c r="V189" s="44">
        <f t="shared" si="29"/>
        <v>884</v>
      </c>
      <c r="W189" s="44">
        <f t="shared" si="30"/>
        <v>4</v>
      </c>
      <c r="X189" s="6">
        <f t="shared" si="31"/>
        <v>2</v>
      </c>
      <c r="Y189" s="1" t="s">
        <v>286</v>
      </c>
    </row>
    <row r="190" spans="1:25" x14ac:dyDescent="0.3">
      <c r="A190" s="6" t="s">
        <v>4</v>
      </c>
      <c r="B190" s="6"/>
      <c r="C190" s="6"/>
      <c r="D190" s="6"/>
      <c r="E190" s="6"/>
      <c r="F190" s="6" t="s">
        <v>4</v>
      </c>
      <c r="G190" s="6" t="s">
        <v>4</v>
      </c>
      <c r="H190" s="6"/>
      <c r="I190" s="6"/>
      <c r="J190" s="9">
        <v>700</v>
      </c>
      <c r="M190" s="11" t="s">
        <v>4</v>
      </c>
      <c r="O190" s="9" t="s">
        <v>137</v>
      </c>
      <c r="P190" s="6" t="s">
        <v>212</v>
      </c>
      <c r="Q190" s="32" t="str">
        <f t="shared" si="24"/>
        <v>VRX1000 (700) Inband; For APX (700) using Unknown or User-Defined Antenna</v>
      </c>
      <c r="R190" s="59">
        <f t="shared" si="25"/>
        <v>3</v>
      </c>
      <c r="S190" s="44">
        <f t="shared" si="26"/>
        <v>4</v>
      </c>
      <c r="T190" s="44">
        <f t="shared" si="27"/>
        <v>2</v>
      </c>
      <c r="U190" s="44">
        <f t="shared" si="28"/>
        <v>0</v>
      </c>
      <c r="V190" s="44">
        <f t="shared" si="29"/>
        <v>893</v>
      </c>
      <c r="W190" s="44">
        <f t="shared" si="30"/>
        <v>13</v>
      </c>
      <c r="X190" s="6">
        <f t="shared" si="31"/>
        <v>1</v>
      </c>
      <c r="Y190" s="1" t="s">
        <v>261</v>
      </c>
    </row>
    <row r="191" spans="1:25" x14ac:dyDescent="0.3">
      <c r="A191" s="6" t="s">
        <v>4</v>
      </c>
      <c r="B191" s="6"/>
      <c r="C191" s="6"/>
      <c r="D191" s="6"/>
      <c r="E191" s="6"/>
      <c r="F191" s="6" t="s">
        <v>4</v>
      </c>
      <c r="G191" s="6" t="s">
        <v>4</v>
      </c>
      <c r="H191" s="6"/>
      <c r="I191" s="6"/>
      <c r="J191" s="9">
        <v>700</v>
      </c>
      <c r="M191" s="11" t="s">
        <v>4</v>
      </c>
      <c r="O191" s="9" t="s">
        <v>24</v>
      </c>
      <c r="P191" s="6" t="s">
        <v>212</v>
      </c>
      <c r="Q191" s="32" t="str">
        <f t="shared" si="24"/>
        <v>VRX1000 (700) Inband; For APX (700) using Single-Band Antenna(s)</v>
      </c>
      <c r="R191" s="59">
        <f t="shared" si="25"/>
        <v>3</v>
      </c>
      <c r="S191" s="44">
        <f t="shared" si="26"/>
        <v>4</v>
      </c>
      <c r="T191" s="44">
        <f t="shared" si="27"/>
        <v>2</v>
      </c>
      <c r="U191" s="44">
        <f t="shared" si="28"/>
        <v>1</v>
      </c>
      <c r="V191" s="44">
        <f t="shared" si="29"/>
        <v>894</v>
      </c>
      <c r="W191" s="44">
        <f t="shared" si="30"/>
        <v>13</v>
      </c>
      <c r="X191" s="6">
        <f t="shared" si="31"/>
        <v>1</v>
      </c>
      <c r="Y191" s="1" t="s">
        <v>344</v>
      </c>
    </row>
    <row r="192" spans="1:25" x14ac:dyDescent="0.3">
      <c r="A192" s="6" t="s">
        <v>4</v>
      </c>
      <c r="B192" s="6"/>
      <c r="C192" s="6"/>
      <c r="D192" s="6"/>
      <c r="E192" s="6"/>
      <c r="F192" s="6" t="s">
        <v>4</v>
      </c>
      <c r="G192" s="6" t="s">
        <v>4</v>
      </c>
      <c r="H192" s="6"/>
      <c r="I192" s="6"/>
      <c r="J192" s="9" t="s">
        <v>2</v>
      </c>
      <c r="L192" s="9" t="s">
        <v>4</v>
      </c>
      <c r="O192" s="9" t="s">
        <v>229</v>
      </c>
      <c r="P192" s="6" t="s">
        <v>212</v>
      </c>
      <c r="Q192" s="32" t="str">
        <f t="shared" si="24"/>
        <v>VRX1000 (UHF) Inband; For APX (UHF) using One All-Band Antenna</v>
      </c>
      <c r="R192" s="59">
        <f t="shared" si="25"/>
        <v>2</v>
      </c>
      <c r="S192" s="44">
        <f t="shared" si="26"/>
        <v>2</v>
      </c>
      <c r="T192" s="44">
        <f t="shared" si="27"/>
        <v>2</v>
      </c>
      <c r="U192" s="44">
        <f t="shared" si="28"/>
        <v>2</v>
      </c>
      <c r="V192" s="44">
        <f t="shared" si="29"/>
        <v>588</v>
      </c>
      <c r="W192" s="44">
        <f t="shared" si="30"/>
        <v>13</v>
      </c>
      <c r="X192" s="6">
        <f t="shared" si="31"/>
        <v>1</v>
      </c>
      <c r="Y192" s="1" t="s">
        <v>319</v>
      </c>
    </row>
    <row r="193" spans="1:25" x14ac:dyDescent="0.3">
      <c r="A193" s="6" t="s">
        <v>4</v>
      </c>
      <c r="B193" s="6"/>
      <c r="C193" s="6"/>
      <c r="D193" s="6"/>
      <c r="E193" s="6"/>
      <c r="F193" s="6" t="s">
        <v>4</v>
      </c>
      <c r="G193" s="6" t="s">
        <v>4</v>
      </c>
      <c r="H193" s="6"/>
      <c r="I193" s="6"/>
      <c r="J193" s="9">
        <v>700</v>
      </c>
      <c r="K193" s="9" t="s">
        <v>4</v>
      </c>
      <c r="M193" s="11" t="s">
        <v>4</v>
      </c>
      <c r="O193" s="9" t="s">
        <v>137</v>
      </c>
      <c r="P193" s="6" t="s">
        <v>203</v>
      </c>
      <c r="Q193" s="32" t="str">
        <f t="shared" si="24"/>
        <v>VRX1000 (700) Inband/No Crossband; For APX (VHF+700) using Unknown or User-Defined Antenna</v>
      </c>
      <c r="R193" s="59">
        <f t="shared" si="25"/>
        <v>3</v>
      </c>
      <c r="S193" s="44">
        <f t="shared" si="26"/>
        <v>5</v>
      </c>
      <c r="T193" s="44">
        <f t="shared" si="27"/>
        <v>1</v>
      </c>
      <c r="U193" s="44">
        <f t="shared" si="28"/>
        <v>0</v>
      </c>
      <c r="V193" s="44">
        <f t="shared" si="29"/>
        <v>907</v>
      </c>
      <c r="W193" s="44">
        <f t="shared" si="30"/>
        <v>13</v>
      </c>
      <c r="X193" s="6">
        <f t="shared" si="31"/>
        <v>2</v>
      </c>
      <c r="Y193" s="1" t="s">
        <v>261</v>
      </c>
    </row>
    <row r="194" spans="1:25" x14ac:dyDescent="0.3">
      <c r="A194" s="83"/>
      <c r="B194" s="83" t="s">
        <v>4</v>
      </c>
      <c r="C194" s="83"/>
      <c r="D194" s="83"/>
      <c r="E194" s="83"/>
      <c r="F194" s="83"/>
      <c r="G194" s="83"/>
      <c r="H194" s="83" t="s">
        <v>4</v>
      </c>
      <c r="I194" s="83"/>
      <c r="J194" s="212">
        <v>800</v>
      </c>
      <c r="K194" s="212"/>
      <c r="L194" s="212" t="s">
        <v>4</v>
      </c>
      <c r="M194" s="213" t="s">
        <v>4</v>
      </c>
      <c r="N194" s="213" t="s">
        <v>4</v>
      </c>
      <c r="O194" s="212" t="s">
        <v>24</v>
      </c>
      <c r="P194" s="83" t="s">
        <v>204</v>
      </c>
      <c r="Q194" s="214" t="str">
        <f t="shared" si="24"/>
        <v>VRX1000 (800) Crossband/No Inband; For APX (UHF+700+800) using Single-Band Antenna(s)</v>
      </c>
      <c r="R194" s="215">
        <f t="shared" si="25"/>
        <v>4</v>
      </c>
      <c r="S194" s="216">
        <f t="shared" si="26"/>
        <v>14</v>
      </c>
      <c r="T194" s="216">
        <f t="shared" si="27"/>
        <v>3</v>
      </c>
      <c r="U194" s="216">
        <f t="shared" si="28"/>
        <v>1</v>
      </c>
      <c r="V194" s="216">
        <f t="shared" si="29"/>
        <v>1340</v>
      </c>
      <c r="W194" s="216">
        <f t="shared" si="30"/>
        <v>12</v>
      </c>
      <c r="X194" s="83">
        <f t="shared" si="31"/>
        <v>2</v>
      </c>
      <c r="Y194" s="74" t="s">
        <v>309</v>
      </c>
    </row>
    <row r="195" spans="1:25" x14ac:dyDescent="0.3">
      <c r="A195" s="6" t="s">
        <v>4</v>
      </c>
      <c r="B195" s="6"/>
      <c r="C195" s="6"/>
      <c r="D195" s="6"/>
      <c r="E195" s="6"/>
      <c r="F195" s="6" t="s">
        <v>4</v>
      </c>
      <c r="G195" s="6" t="s">
        <v>4</v>
      </c>
      <c r="H195" s="6"/>
      <c r="I195" s="6"/>
      <c r="J195" s="9" t="s">
        <v>2</v>
      </c>
      <c r="K195" s="9" t="s">
        <v>4</v>
      </c>
      <c r="L195" s="9" t="s">
        <v>4</v>
      </c>
      <c r="M195" s="11" t="s">
        <v>4</v>
      </c>
      <c r="N195" s="11" t="s">
        <v>4</v>
      </c>
      <c r="O195" s="9" t="s">
        <v>229</v>
      </c>
      <c r="P195" s="6" t="s">
        <v>203</v>
      </c>
      <c r="Q195" s="32" t="str">
        <f t="shared" si="24"/>
        <v>VRX1000 (UHF) Inband/No Crossband; For APX (VHF+UHF+700+800) using One All-Band Antenna</v>
      </c>
      <c r="R195" s="59">
        <f t="shared" si="25"/>
        <v>2</v>
      </c>
      <c r="S195" s="44">
        <f t="shared" si="26"/>
        <v>15</v>
      </c>
      <c r="T195" s="44">
        <f t="shared" si="27"/>
        <v>1</v>
      </c>
      <c r="U195" s="44">
        <f t="shared" si="28"/>
        <v>2</v>
      </c>
      <c r="V195" s="44">
        <f t="shared" si="29"/>
        <v>806</v>
      </c>
      <c r="W195" s="44">
        <f t="shared" si="30"/>
        <v>13</v>
      </c>
      <c r="X195" s="6">
        <f t="shared" si="31"/>
        <v>3</v>
      </c>
      <c r="Y195" s="1" t="s">
        <v>332</v>
      </c>
    </row>
    <row r="196" spans="1:25" x14ac:dyDescent="0.3">
      <c r="A196" s="6"/>
      <c r="B196" s="6"/>
      <c r="C196" s="6" t="s">
        <v>4</v>
      </c>
      <c r="D196" s="6"/>
      <c r="E196" s="6"/>
      <c r="F196" s="6"/>
      <c r="G196" s="6"/>
      <c r="H196" s="6"/>
      <c r="I196" s="6"/>
      <c r="J196" s="9">
        <v>700</v>
      </c>
      <c r="K196" s="9" t="s">
        <v>4</v>
      </c>
      <c r="M196" s="11" t="s">
        <v>4</v>
      </c>
      <c r="O196" s="9" t="s">
        <v>137</v>
      </c>
      <c r="P196" s="6" t="s">
        <v>204</v>
      </c>
      <c r="Q196" s="32" t="str">
        <f t="shared" si="24"/>
        <v>VRX1000 (700) Crossband/No Inband; For APX (VHF+700) using Unknown or User-Defined Antenna</v>
      </c>
      <c r="R196" s="59">
        <f t="shared" si="25"/>
        <v>3</v>
      </c>
      <c r="S196" s="44">
        <f t="shared" si="26"/>
        <v>5</v>
      </c>
      <c r="T196" s="44">
        <f t="shared" si="27"/>
        <v>3</v>
      </c>
      <c r="U196" s="44">
        <f t="shared" si="28"/>
        <v>0</v>
      </c>
      <c r="V196" s="44">
        <f t="shared" si="29"/>
        <v>913</v>
      </c>
      <c r="W196" s="44">
        <f t="shared" si="30"/>
        <v>3</v>
      </c>
      <c r="X196" s="6">
        <f t="shared" si="31"/>
        <v>2</v>
      </c>
      <c r="Y196" s="1" t="s">
        <v>261</v>
      </c>
    </row>
    <row r="197" spans="1:25" s="74" customFormat="1" x14ac:dyDescent="0.3">
      <c r="A197" s="83"/>
      <c r="B197" s="83" t="s">
        <v>4</v>
      </c>
      <c r="C197" s="83"/>
      <c r="D197" s="83"/>
      <c r="E197" s="83"/>
      <c r="F197" s="83"/>
      <c r="G197" s="83"/>
      <c r="H197" s="83" t="s">
        <v>4</v>
      </c>
      <c r="I197" s="83"/>
      <c r="J197" s="212">
        <v>800</v>
      </c>
      <c r="K197" s="212" t="s">
        <v>4</v>
      </c>
      <c r="L197" s="212" t="s">
        <v>4</v>
      </c>
      <c r="M197" s="213" t="s">
        <v>4</v>
      </c>
      <c r="N197" s="213" t="s">
        <v>4</v>
      </c>
      <c r="O197" s="212" t="s">
        <v>24</v>
      </c>
      <c r="P197" s="83" t="s">
        <v>204</v>
      </c>
      <c r="Q197" s="214" t="str">
        <f t="shared" si="24"/>
        <v>VRX1000 (800) Crossband/No Inband; For APX (VHF+UHF+700+800) using Single-Band Antenna(s)</v>
      </c>
      <c r="R197" s="215">
        <f t="shared" si="25"/>
        <v>4</v>
      </c>
      <c r="S197" s="216">
        <f t="shared" si="26"/>
        <v>15</v>
      </c>
      <c r="T197" s="216">
        <f t="shared" si="27"/>
        <v>3</v>
      </c>
      <c r="U197" s="216">
        <f t="shared" si="28"/>
        <v>1</v>
      </c>
      <c r="V197" s="216">
        <f t="shared" si="29"/>
        <v>1357</v>
      </c>
      <c r="W197" s="216">
        <f t="shared" si="30"/>
        <v>12</v>
      </c>
      <c r="X197" s="83">
        <f t="shared" si="31"/>
        <v>3</v>
      </c>
      <c r="Y197" s="74" t="s">
        <v>314</v>
      </c>
    </row>
    <row r="198" spans="1:25" x14ac:dyDescent="0.3">
      <c r="A198" s="6"/>
      <c r="B198" s="6"/>
      <c r="C198" s="6" t="s">
        <v>4</v>
      </c>
      <c r="D198" s="6"/>
      <c r="E198" s="6"/>
      <c r="F198" s="6"/>
      <c r="G198" s="6"/>
      <c r="H198" s="6"/>
      <c r="I198" s="6"/>
      <c r="J198" s="9">
        <v>700</v>
      </c>
      <c r="K198" s="9" t="s">
        <v>4</v>
      </c>
      <c r="M198" s="11" t="s">
        <v>4</v>
      </c>
      <c r="O198" s="9" t="s">
        <v>229</v>
      </c>
      <c r="P198" s="6" t="s">
        <v>204</v>
      </c>
      <c r="Q198" s="32" t="str">
        <f t="shared" si="24"/>
        <v>VRX1000 (700) Crossband/No Inband; For APX (VHF+700) using One All-Band Antenna</v>
      </c>
      <c r="R198" s="59">
        <f t="shared" si="25"/>
        <v>3</v>
      </c>
      <c r="S198" s="44">
        <f t="shared" si="26"/>
        <v>5</v>
      </c>
      <c r="T198" s="44">
        <f t="shared" si="27"/>
        <v>3</v>
      </c>
      <c r="U198" s="44">
        <f t="shared" si="28"/>
        <v>2</v>
      </c>
      <c r="V198" s="44">
        <f t="shared" si="29"/>
        <v>915</v>
      </c>
      <c r="W198" s="44">
        <f t="shared" si="30"/>
        <v>3</v>
      </c>
      <c r="X198" s="6">
        <f t="shared" si="31"/>
        <v>2</v>
      </c>
      <c r="Y198" s="1" t="s">
        <v>283</v>
      </c>
    </row>
    <row r="199" spans="1:25" x14ac:dyDescent="0.3">
      <c r="A199" s="6"/>
      <c r="B199" s="6"/>
      <c r="C199" s="6"/>
      <c r="D199" s="6" t="s">
        <v>4</v>
      </c>
      <c r="E199" s="6"/>
      <c r="F199" s="6" t="s">
        <v>4</v>
      </c>
      <c r="G199" s="6" t="s">
        <v>4</v>
      </c>
      <c r="H199" s="6"/>
      <c r="I199" s="6"/>
      <c r="J199" s="9">
        <v>700</v>
      </c>
      <c r="K199" s="9" t="s">
        <v>4</v>
      </c>
      <c r="M199" s="11" t="s">
        <v>4</v>
      </c>
      <c r="O199" s="9" t="s">
        <v>137</v>
      </c>
      <c r="P199" s="6" t="s">
        <v>205</v>
      </c>
      <c r="Q199" s="32" t="str">
        <f t="shared" si="24"/>
        <v>VRX1000 (700) Inband &amp; Crossband; For APX (VHF+700) using Unknown or User-Defined Antenna</v>
      </c>
      <c r="R199" s="59">
        <f t="shared" si="25"/>
        <v>3</v>
      </c>
      <c r="S199" s="44">
        <f t="shared" si="26"/>
        <v>5</v>
      </c>
      <c r="T199" s="44">
        <f t="shared" si="27"/>
        <v>5</v>
      </c>
      <c r="U199" s="44">
        <f t="shared" si="28"/>
        <v>0</v>
      </c>
      <c r="V199" s="44">
        <f t="shared" si="29"/>
        <v>919</v>
      </c>
      <c r="W199" s="44">
        <f t="shared" si="30"/>
        <v>16</v>
      </c>
      <c r="X199" s="6">
        <f t="shared" si="31"/>
        <v>2</v>
      </c>
      <c r="Y199" s="1" t="s">
        <v>261</v>
      </c>
    </row>
    <row r="200" spans="1:25" x14ac:dyDescent="0.3">
      <c r="A200" s="6"/>
      <c r="B200" s="6" t="s">
        <v>4</v>
      </c>
      <c r="C200" s="6"/>
      <c r="D200" s="6"/>
      <c r="E200" s="6"/>
      <c r="F200" s="6"/>
      <c r="G200" s="6"/>
      <c r="H200" s="6"/>
      <c r="I200" s="6"/>
      <c r="J200" s="9">
        <v>800</v>
      </c>
      <c r="K200" s="9" t="s">
        <v>4</v>
      </c>
      <c r="O200" s="9" t="s">
        <v>24</v>
      </c>
      <c r="P200" s="33" t="s">
        <v>213</v>
      </c>
      <c r="Q200" s="32" t="str">
        <f t="shared" ref="Q200:Q263" si="32">$J$6&amp;"("&amp;$J200&amp;")"&amp;" "&amp;VLOOKUP($P200,RPTCodes,2,FALSE) &amp;"; For APX ("&amp;VLOOKUP($S200,BAND_NAMES,2)&amp;") using "&amp;VLOOKUP($O200,ANTcodes,3,FALSE)</f>
        <v>VRX1000 (800) Crossband; For APX (VHF) using Single-Band Antenna(s)</v>
      </c>
      <c r="R200" s="59">
        <f t="shared" ref="R200:R263" si="33">VLOOKUP(J200,Freq_Bands,2)</f>
        <v>4</v>
      </c>
      <c r="S200" s="44">
        <f t="shared" ref="S200:S263" si="34">IF(K200="X",1,0)+IF(L200="X",2,0)+IF(M200="X",4,0)+IF(N200="X",8,0)</f>
        <v>1</v>
      </c>
      <c r="T200" s="44">
        <f t="shared" ref="T200:T263" si="35">VLOOKUP(P200,RPTCodes,4,FALSE)</f>
        <v>4</v>
      </c>
      <c r="U200" s="44">
        <f t="shared" ref="U200:U263" si="36">VLOOKUP(O200,ANTcodes,2,FALSE)</f>
        <v>1</v>
      </c>
      <c r="V200" s="44">
        <f t="shared" ref="V200:V263" si="37">$U200*MULT_ANT+$T200*MULT_RPT+$S200*MULT_MRF+$R200*MULT_VRF</f>
        <v>1122</v>
      </c>
      <c r="W200" s="44">
        <f t="shared" ref="W200:W263" si="38">IF($A200="X",1,0)+IF($B200="X",2,0)+IF($C200="X",3,0)+IF($D200="X",4,0)+IF($E200="X",5,0)+IF($F200="X",6,0)+IF($H200="X",10,0)+IF($G200="X",6,0)</f>
        <v>2</v>
      </c>
      <c r="X200" s="6">
        <f t="shared" ref="X200:X263" si="39">COUNTA(K200:L200)+IF(RIGHT(M200&amp;N200,1)="X",1,0)</f>
        <v>1</v>
      </c>
      <c r="Y200" s="1" t="s">
        <v>261</v>
      </c>
    </row>
    <row r="201" spans="1:25" x14ac:dyDescent="0.3">
      <c r="A201" s="6"/>
      <c r="B201" s="6"/>
      <c r="C201" s="6"/>
      <c r="D201" s="6" t="s">
        <v>4</v>
      </c>
      <c r="E201" s="6"/>
      <c r="F201" s="6" t="s">
        <v>4</v>
      </c>
      <c r="G201" s="6" t="s">
        <v>4</v>
      </c>
      <c r="H201" s="6"/>
      <c r="I201" s="6"/>
      <c r="J201" s="9">
        <v>700</v>
      </c>
      <c r="K201" s="9" t="s">
        <v>4</v>
      </c>
      <c r="M201" s="11" t="s">
        <v>4</v>
      </c>
      <c r="O201" s="9" t="s">
        <v>229</v>
      </c>
      <c r="P201" s="6" t="s">
        <v>205</v>
      </c>
      <c r="Q201" s="32" t="str">
        <f t="shared" si="32"/>
        <v>VRX1000 (700) Inband &amp; Crossband; For APX (VHF+700) using One All-Band Antenna</v>
      </c>
      <c r="R201" s="59">
        <f t="shared" si="33"/>
        <v>3</v>
      </c>
      <c r="S201" s="44">
        <f t="shared" si="34"/>
        <v>5</v>
      </c>
      <c r="T201" s="44">
        <f t="shared" si="35"/>
        <v>5</v>
      </c>
      <c r="U201" s="44">
        <f t="shared" si="36"/>
        <v>2</v>
      </c>
      <c r="V201" s="44">
        <f t="shared" si="37"/>
        <v>921</v>
      </c>
      <c r="W201" s="44">
        <f t="shared" si="38"/>
        <v>16</v>
      </c>
      <c r="X201" s="6">
        <f t="shared" si="39"/>
        <v>2</v>
      </c>
      <c r="Y201" s="38" t="s">
        <v>327</v>
      </c>
    </row>
    <row r="202" spans="1:25" x14ac:dyDescent="0.3">
      <c r="A202" s="6" t="s">
        <v>4</v>
      </c>
      <c r="B202" s="6"/>
      <c r="C202" s="6"/>
      <c r="D202" s="6"/>
      <c r="E202" s="6"/>
      <c r="F202" s="6" t="s">
        <v>4</v>
      </c>
      <c r="G202" s="6" t="s">
        <v>4</v>
      </c>
      <c r="H202" s="6"/>
      <c r="I202" s="6"/>
      <c r="J202" s="9">
        <v>700</v>
      </c>
      <c r="L202" s="9" t="s">
        <v>4</v>
      </c>
      <c r="M202" s="11" t="s">
        <v>4</v>
      </c>
      <c r="O202" s="9" t="s">
        <v>137</v>
      </c>
      <c r="P202" s="6" t="s">
        <v>203</v>
      </c>
      <c r="Q202" s="32" t="str">
        <f t="shared" si="32"/>
        <v>VRX1000 (700) Inband/No Crossband; For APX (UHF+700) using Unknown or User-Defined Antenna</v>
      </c>
      <c r="R202" s="59">
        <f t="shared" si="33"/>
        <v>3</v>
      </c>
      <c r="S202" s="44">
        <f t="shared" si="34"/>
        <v>6</v>
      </c>
      <c r="T202" s="44">
        <f t="shared" si="35"/>
        <v>1</v>
      </c>
      <c r="U202" s="44">
        <f t="shared" si="36"/>
        <v>0</v>
      </c>
      <c r="V202" s="44">
        <f t="shared" si="37"/>
        <v>924</v>
      </c>
      <c r="W202" s="44">
        <f t="shared" si="38"/>
        <v>13</v>
      </c>
      <c r="X202" s="6">
        <f t="shared" si="39"/>
        <v>2</v>
      </c>
      <c r="Y202" s="1" t="s">
        <v>261</v>
      </c>
    </row>
    <row r="203" spans="1:25" x14ac:dyDescent="0.3">
      <c r="A203" s="6"/>
      <c r="B203" s="6" t="s">
        <v>4</v>
      </c>
      <c r="C203" s="6"/>
      <c r="D203" s="6"/>
      <c r="E203" s="6"/>
      <c r="F203" s="6"/>
      <c r="G203" s="6"/>
      <c r="H203" s="6"/>
      <c r="I203" s="6"/>
      <c r="J203" s="9">
        <v>800</v>
      </c>
      <c r="K203" s="9" t="s">
        <v>4</v>
      </c>
      <c r="O203" s="9" t="s">
        <v>229</v>
      </c>
      <c r="P203" s="33" t="s">
        <v>213</v>
      </c>
      <c r="Q203" s="32" t="str">
        <f t="shared" si="32"/>
        <v>VRX1000 (800) Crossband; For APX (VHF) using One All-Band Antenna</v>
      </c>
      <c r="R203" s="59">
        <f t="shared" si="33"/>
        <v>4</v>
      </c>
      <c r="S203" s="44">
        <f t="shared" si="34"/>
        <v>1</v>
      </c>
      <c r="T203" s="44">
        <f t="shared" si="35"/>
        <v>4</v>
      </c>
      <c r="U203" s="44">
        <f t="shared" si="36"/>
        <v>2</v>
      </c>
      <c r="V203" s="44">
        <f t="shared" si="37"/>
        <v>1123</v>
      </c>
      <c r="W203" s="44">
        <f t="shared" si="38"/>
        <v>2</v>
      </c>
      <c r="X203" s="6">
        <f t="shared" si="39"/>
        <v>1</v>
      </c>
      <c r="Y203" s="1" t="s">
        <v>261</v>
      </c>
    </row>
    <row r="204" spans="1:25" x14ac:dyDescent="0.3">
      <c r="A204" s="6" t="s">
        <v>4</v>
      </c>
      <c r="B204" s="6"/>
      <c r="C204" s="6"/>
      <c r="D204" s="6"/>
      <c r="E204" s="6"/>
      <c r="F204" s="6" t="s">
        <v>4</v>
      </c>
      <c r="G204" s="6" t="s">
        <v>4</v>
      </c>
      <c r="H204" s="6"/>
      <c r="I204" s="6"/>
      <c r="J204" s="9">
        <v>800</v>
      </c>
      <c r="K204" s="9" t="s">
        <v>4</v>
      </c>
      <c r="M204" s="11" t="s">
        <v>4</v>
      </c>
      <c r="O204" s="9" t="s">
        <v>229</v>
      </c>
      <c r="P204" s="6" t="s">
        <v>203</v>
      </c>
      <c r="Q204" s="32" t="str">
        <f t="shared" si="32"/>
        <v>VRX1000 (800) Inband/No Crossband; For APX (VHF+700) using One All-Band Antenna</v>
      </c>
      <c r="R204" s="59">
        <f t="shared" si="33"/>
        <v>4</v>
      </c>
      <c r="S204" s="44">
        <f t="shared" si="34"/>
        <v>5</v>
      </c>
      <c r="T204" s="44">
        <f t="shared" si="35"/>
        <v>1</v>
      </c>
      <c r="U204" s="44">
        <f t="shared" si="36"/>
        <v>2</v>
      </c>
      <c r="V204" s="44">
        <f t="shared" si="37"/>
        <v>1182</v>
      </c>
      <c r="W204" s="44">
        <f t="shared" si="38"/>
        <v>13</v>
      </c>
      <c r="X204" s="6">
        <f t="shared" si="39"/>
        <v>2</v>
      </c>
      <c r="Y204" s="1" t="s">
        <v>322</v>
      </c>
    </row>
    <row r="205" spans="1:25" x14ac:dyDescent="0.3">
      <c r="A205" s="6"/>
      <c r="B205" s="6"/>
      <c r="C205" s="6" t="s">
        <v>4</v>
      </c>
      <c r="D205" s="6"/>
      <c r="E205" s="6"/>
      <c r="F205" s="6"/>
      <c r="G205" s="6"/>
      <c r="H205" s="6"/>
      <c r="I205" s="6"/>
      <c r="J205" s="9">
        <v>700</v>
      </c>
      <c r="L205" s="9" t="s">
        <v>4</v>
      </c>
      <c r="M205" s="11" t="s">
        <v>4</v>
      </c>
      <c r="O205" s="9" t="s">
        <v>137</v>
      </c>
      <c r="P205" s="6" t="s">
        <v>204</v>
      </c>
      <c r="Q205" s="32" t="str">
        <f t="shared" si="32"/>
        <v>VRX1000 (700) Crossband/No Inband; For APX (UHF+700) using Unknown or User-Defined Antenna</v>
      </c>
      <c r="R205" s="59">
        <f t="shared" si="33"/>
        <v>3</v>
      </c>
      <c r="S205" s="44">
        <f t="shared" si="34"/>
        <v>6</v>
      </c>
      <c r="T205" s="44">
        <f t="shared" si="35"/>
        <v>3</v>
      </c>
      <c r="U205" s="44">
        <f t="shared" si="36"/>
        <v>0</v>
      </c>
      <c r="V205" s="44">
        <f t="shared" si="37"/>
        <v>930</v>
      </c>
      <c r="W205" s="44">
        <f t="shared" si="38"/>
        <v>3</v>
      </c>
      <c r="X205" s="6">
        <f t="shared" si="39"/>
        <v>2</v>
      </c>
      <c r="Y205" s="1" t="s">
        <v>261</v>
      </c>
    </row>
    <row r="206" spans="1:25" x14ac:dyDescent="0.3">
      <c r="A206" s="6"/>
      <c r="B206" s="6" t="s">
        <v>4</v>
      </c>
      <c r="C206" s="6"/>
      <c r="D206" s="6"/>
      <c r="E206" s="6"/>
      <c r="F206" s="6"/>
      <c r="G206" s="6"/>
      <c r="H206" s="6"/>
      <c r="I206" s="6"/>
      <c r="J206" s="9">
        <v>800</v>
      </c>
      <c r="L206" s="9" t="s">
        <v>4</v>
      </c>
      <c r="O206" s="9" t="s">
        <v>24</v>
      </c>
      <c r="P206" s="33" t="s">
        <v>213</v>
      </c>
      <c r="Q206" s="32" t="str">
        <f t="shared" si="32"/>
        <v>VRX1000 (800) Crossband; For APX (UHF) using Single-Band Antenna(s)</v>
      </c>
      <c r="R206" s="59">
        <f t="shared" si="33"/>
        <v>4</v>
      </c>
      <c r="S206" s="44">
        <f t="shared" si="34"/>
        <v>2</v>
      </c>
      <c r="T206" s="44">
        <f t="shared" si="35"/>
        <v>4</v>
      </c>
      <c r="U206" s="44">
        <f t="shared" si="36"/>
        <v>1</v>
      </c>
      <c r="V206" s="44">
        <f t="shared" si="37"/>
        <v>1139</v>
      </c>
      <c r="W206" s="44">
        <f t="shared" si="38"/>
        <v>2</v>
      </c>
      <c r="X206" s="6">
        <f t="shared" si="39"/>
        <v>1</v>
      </c>
      <c r="Y206" s="1" t="s">
        <v>261</v>
      </c>
    </row>
    <row r="207" spans="1:25" x14ac:dyDescent="0.3">
      <c r="A207" s="6"/>
      <c r="B207" s="6"/>
      <c r="C207" s="6" t="s">
        <v>4</v>
      </c>
      <c r="D207" s="6"/>
      <c r="E207" s="6"/>
      <c r="F207" s="6"/>
      <c r="G207" s="6"/>
      <c r="H207" s="6"/>
      <c r="I207" s="6"/>
      <c r="J207" s="9">
        <v>700</v>
      </c>
      <c r="L207" s="9" t="s">
        <v>4</v>
      </c>
      <c r="M207" s="11" t="s">
        <v>4</v>
      </c>
      <c r="O207" s="9" t="s">
        <v>229</v>
      </c>
      <c r="P207" s="6" t="s">
        <v>204</v>
      </c>
      <c r="Q207" s="32" t="str">
        <f t="shared" si="32"/>
        <v>VRX1000 (700) Crossband/No Inband; For APX (UHF+700) using One All-Band Antenna</v>
      </c>
      <c r="R207" s="59">
        <f t="shared" si="33"/>
        <v>3</v>
      </c>
      <c r="S207" s="44">
        <f t="shared" si="34"/>
        <v>6</v>
      </c>
      <c r="T207" s="44">
        <f t="shared" si="35"/>
        <v>3</v>
      </c>
      <c r="U207" s="44">
        <f t="shared" si="36"/>
        <v>2</v>
      </c>
      <c r="V207" s="44">
        <f t="shared" si="37"/>
        <v>932</v>
      </c>
      <c r="W207" s="44">
        <f t="shared" si="38"/>
        <v>3</v>
      </c>
      <c r="X207" s="6">
        <f t="shared" si="39"/>
        <v>2</v>
      </c>
      <c r="Y207" s="1" t="s">
        <v>284</v>
      </c>
    </row>
    <row r="208" spans="1:25" x14ac:dyDescent="0.3">
      <c r="A208" s="6"/>
      <c r="B208" s="6"/>
      <c r="C208" s="6"/>
      <c r="D208" s="6" t="s">
        <v>4</v>
      </c>
      <c r="E208" s="6"/>
      <c r="F208" s="6" t="s">
        <v>4</v>
      </c>
      <c r="G208" s="6" t="s">
        <v>4</v>
      </c>
      <c r="H208" s="6"/>
      <c r="I208" s="6"/>
      <c r="J208" s="9">
        <v>700</v>
      </c>
      <c r="L208" s="9" t="s">
        <v>4</v>
      </c>
      <c r="M208" s="11" t="s">
        <v>4</v>
      </c>
      <c r="O208" s="9" t="s">
        <v>137</v>
      </c>
      <c r="P208" s="6" t="s">
        <v>205</v>
      </c>
      <c r="Q208" s="32" t="str">
        <f t="shared" si="32"/>
        <v>VRX1000 (700) Inband &amp; Crossband; For APX (UHF+700) using Unknown or User-Defined Antenna</v>
      </c>
      <c r="R208" s="59">
        <f t="shared" si="33"/>
        <v>3</v>
      </c>
      <c r="S208" s="44">
        <f t="shared" si="34"/>
        <v>6</v>
      </c>
      <c r="T208" s="44">
        <f t="shared" si="35"/>
        <v>5</v>
      </c>
      <c r="U208" s="44">
        <f t="shared" si="36"/>
        <v>0</v>
      </c>
      <c r="V208" s="44">
        <f t="shared" si="37"/>
        <v>936</v>
      </c>
      <c r="W208" s="44">
        <f t="shared" si="38"/>
        <v>16</v>
      </c>
      <c r="X208" s="6">
        <f t="shared" si="39"/>
        <v>2</v>
      </c>
      <c r="Y208" s="1" t="s">
        <v>261</v>
      </c>
    </row>
    <row r="209" spans="1:25" x14ac:dyDescent="0.3">
      <c r="A209" s="6"/>
      <c r="B209" s="6" t="s">
        <v>4</v>
      </c>
      <c r="C209" s="6"/>
      <c r="D209" s="6"/>
      <c r="E209" s="6"/>
      <c r="F209" s="6"/>
      <c r="G209" s="6"/>
      <c r="H209" s="6"/>
      <c r="I209" s="6"/>
      <c r="J209" s="9">
        <v>800</v>
      </c>
      <c r="L209" s="9" t="s">
        <v>4</v>
      </c>
      <c r="O209" s="9" t="s">
        <v>229</v>
      </c>
      <c r="P209" s="33" t="s">
        <v>213</v>
      </c>
      <c r="Q209" s="32" t="str">
        <f t="shared" si="32"/>
        <v>VRX1000 (800) Crossband; For APX (UHF) using One All-Band Antenna</v>
      </c>
      <c r="R209" s="59">
        <f t="shared" si="33"/>
        <v>4</v>
      </c>
      <c r="S209" s="44">
        <f t="shared" si="34"/>
        <v>2</v>
      </c>
      <c r="T209" s="44">
        <f t="shared" si="35"/>
        <v>4</v>
      </c>
      <c r="U209" s="44">
        <f t="shared" si="36"/>
        <v>2</v>
      </c>
      <c r="V209" s="44">
        <f t="shared" si="37"/>
        <v>1140</v>
      </c>
      <c r="W209" s="44">
        <f t="shared" si="38"/>
        <v>2</v>
      </c>
      <c r="X209" s="6">
        <f t="shared" si="39"/>
        <v>1</v>
      </c>
      <c r="Y209" s="1" t="s">
        <v>261</v>
      </c>
    </row>
    <row r="210" spans="1:25" x14ac:dyDescent="0.3">
      <c r="A210" s="6"/>
      <c r="B210" s="6"/>
      <c r="C210" s="6"/>
      <c r="D210" s="6" t="s">
        <v>4</v>
      </c>
      <c r="E210" s="6"/>
      <c r="F210" s="6" t="s">
        <v>4</v>
      </c>
      <c r="G210" s="6" t="s">
        <v>4</v>
      </c>
      <c r="H210" s="6"/>
      <c r="I210" s="6"/>
      <c r="J210" s="9">
        <v>700</v>
      </c>
      <c r="L210" s="9" t="s">
        <v>4</v>
      </c>
      <c r="M210" s="11" t="s">
        <v>4</v>
      </c>
      <c r="O210" s="9" t="s">
        <v>229</v>
      </c>
      <c r="P210" s="6" t="s">
        <v>205</v>
      </c>
      <c r="Q210" s="32" t="str">
        <f t="shared" si="32"/>
        <v>VRX1000 (700) Inband &amp; Crossband; For APX (UHF+700) using One All-Band Antenna</v>
      </c>
      <c r="R210" s="59">
        <f t="shared" si="33"/>
        <v>3</v>
      </c>
      <c r="S210" s="44">
        <f t="shared" si="34"/>
        <v>6</v>
      </c>
      <c r="T210" s="44">
        <f t="shared" si="35"/>
        <v>5</v>
      </c>
      <c r="U210" s="44">
        <f t="shared" si="36"/>
        <v>2</v>
      </c>
      <c r="V210" s="44">
        <f t="shared" si="37"/>
        <v>938</v>
      </c>
      <c r="W210" s="44">
        <f t="shared" si="38"/>
        <v>16</v>
      </c>
      <c r="X210" s="6">
        <f t="shared" si="39"/>
        <v>2</v>
      </c>
      <c r="Y210" s="38" t="s">
        <v>330</v>
      </c>
    </row>
    <row r="211" spans="1:25" x14ac:dyDescent="0.3">
      <c r="A211" s="6" t="s">
        <v>4</v>
      </c>
      <c r="B211" s="6"/>
      <c r="C211" s="6"/>
      <c r="D211" s="6"/>
      <c r="E211" s="6"/>
      <c r="F211" s="6" t="s">
        <v>4</v>
      </c>
      <c r="G211" s="6" t="s">
        <v>4</v>
      </c>
      <c r="H211" s="6"/>
      <c r="I211" s="6"/>
      <c r="J211" s="9">
        <v>700</v>
      </c>
      <c r="K211" s="9" t="s">
        <v>4</v>
      </c>
      <c r="L211" s="9" t="s">
        <v>4</v>
      </c>
      <c r="M211" s="11" t="s">
        <v>4</v>
      </c>
      <c r="O211" s="9" t="s">
        <v>137</v>
      </c>
      <c r="P211" s="6" t="s">
        <v>203</v>
      </c>
      <c r="Q211" s="32" t="str">
        <f t="shared" si="32"/>
        <v>VRX1000 (700) Inband/No Crossband; For APX (VHF+UHF+700) using Unknown or User-Defined Antenna</v>
      </c>
      <c r="R211" s="59">
        <f t="shared" si="33"/>
        <v>3</v>
      </c>
      <c r="S211" s="44">
        <f t="shared" si="34"/>
        <v>7</v>
      </c>
      <c r="T211" s="44">
        <f t="shared" si="35"/>
        <v>1</v>
      </c>
      <c r="U211" s="44">
        <f t="shared" si="36"/>
        <v>0</v>
      </c>
      <c r="V211" s="44">
        <f t="shared" si="37"/>
        <v>941</v>
      </c>
      <c r="W211" s="44">
        <f t="shared" si="38"/>
        <v>13</v>
      </c>
      <c r="X211" s="6">
        <f t="shared" si="39"/>
        <v>3</v>
      </c>
      <c r="Y211" s="1" t="s">
        <v>261</v>
      </c>
    </row>
    <row r="212" spans="1:25" x14ac:dyDescent="0.3">
      <c r="A212" s="6"/>
      <c r="B212" s="6" t="s">
        <v>4</v>
      </c>
      <c r="C212" s="6"/>
      <c r="D212" s="6"/>
      <c r="E212" s="6"/>
      <c r="F212" s="6"/>
      <c r="G212" s="6"/>
      <c r="H212" s="6"/>
      <c r="I212" s="6"/>
      <c r="J212" s="9">
        <v>800</v>
      </c>
      <c r="K212" s="9" t="s">
        <v>4</v>
      </c>
      <c r="L212" s="9" t="s">
        <v>4</v>
      </c>
      <c r="O212" s="9" t="s">
        <v>24</v>
      </c>
      <c r="P212" s="33" t="s">
        <v>213</v>
      </c>
      <c r="Q212" s="32" t="str">
        <f t="shared" si="32"/>
        <v>VRX1000 (800) Crossband; For APX (VHF+UHF) using Single-Band Antenna(s)</v>
      </c>
      <c r="R212" s="59">
        <f t="shared" si="33"/>
        <v>4</v>
      </c>
      <c r="S212" s="44">
        <f t="shared" si="34"/>
        <v>3</v>
      </c>
      <c r="T212" s="44">
        <f t="shared" si="35"/>
        <v>4</v>
      </c>
      <c r="U212" s="44">
        <f t="shared" si="36"/>
        <v>1</v>
      </c>
      <c r="V212" s="44">
        <f t="shared" si="37"/>
        <v>1156</v>
      </c>
      <c r="W212" s="44">
        <f t="shared" si="38"/>
        <v>2</v>
      </c>
      <c r="X212" s="6">
        <f t="shared" si="39"/>
        <v>2</v>
      </c>
      <c r="Y212" s="1" t="s">
        <v>261</v>
      </c>
    </row>
    <row r="213" spans="1:25" x14ac:dyDescent="0.3">
      <c r="A213" s="6" t="s">
        <v>4</v>
      </c>
      <c r="B213" s="6"/>
      <c r="C213" s="6"/>
      <c r="D213" s="6"/>
      <c r="E213" s="6"/>
      <c r="F213" s="6" t="s">
        <v>4</v>
      </c>
      <c r="G213" s="6" t="s">
        <v>4</v>
      </c>
      <c r="H213" s="6"/>
      <c r="I213" s="6"/>
      <c r="J213" s="9">
        <v>800</v>
      </c>
      <c r="L213" s="9" t="s">
        <v>4</v>
      </c>
      <c r="M213" s="11" t="s">
        <v>4</v>
      </c>
      <c r="O213" s="9" t="s">
        <v>229</v>
      </c>
      <c r="P213" s="6" t="s">
        <v>203</v>
      </c>
      <c r="Q213" s="32" t="str">
        <f t="shared" si="32"/>
        <v>VRX1000 (800) Inband/No Crossband; For APX (UHF+700) using One All-Band Antenna</v>
      </c>
      <c r="R213" s="59">
        <f t="shared" si="33"/>
        <v>4</v>
      </c>
      <c r="S213" s="44">
        <f t="shared" si="34"/>
        <v>6</v>
      </c>
      <c r="T213" s="44">
        <f t="shared" si="35"/>
        <v>1</v>
      </c>
      <c r="U213" s="44">
        <f t="shared" si="36"/>
        <v>2</v>
      </c>
      <c r="V213" s="44">
        <f t="shared" si="37"/>
        <v>1199</v>
      </c>
      <c r="W213" s="44">
        <f t="shared" si="38"/>
        <v>13</v>
      </c>
      <c r="X213" s="6">
        <f t="shared" si="39"/>
        <v>2</v>
      </c>
      <c r="Y213" s="1" t="s">
        <v>325</v>
      </c>
    </row>
    <row r="214" spans="1:25" x14ac:dyDescent="0.3">
      <c r="A214" s="6"/>
      <c r="B214" s="6"/>
      <c r="C214" s="6"/>
      <c r="D214" s="6"/>
      <c r="E214" s="6" t="s">
        <v>4</v>
      </c>
      <c r="F214" s="6"/>
      <c r="G214" s="6"/>
      <c r="H214" s="6"/>
      <c r="I214" s="6"/>
      <c r="J214" s="9">
        <v>700</v>
      </c>
      <c r="K214" s="9" t="s">
        <v>4</v>
      </c>
      <c r="L214" s="9" t="s">
        <v>4</v>
      </c>
      <c r="M214" s="11" t="s">
        <v>4</v>
      </c>
      <c r="O214" s="9" t="s">
        <v>137</v>
      </c>
      <c r="P214" s="6" t="s">
        <v>204</v>
      </c>
      <c r="Q214" s="32" t="str">
        <f t="shared" si="32"/>
        <v>VRX1000 (700) Crossband/No Inband; For APX (VHF+UHF+700) using Unknown or User-Defined Antenna</v>
      </c>
      <c r="R214" s="59">
        <f t="shared" si="33"/>
        <v>3</v>
      </c>
      <c r="S214" s="44">
        <f t="shared" si="34"/>
        <v>7</v>
      </c>
      <c r="T214" s="44">
        <f t="shared" si="35"/>
        <v>3</v>
      </c>
      <c r="U214" s="44">
        <f t="shared" si="36"/>
        <v>0</v>
      </c>
      <c r="V214" s="44">
        <f t="shared" si="37"/>
        <v>947</v>
      </c>
      <c r="W214" s="44">
        <f t="shared" si="38"/>
        <v>5</v>
      </c>
      <c r="X214" s="6">
        <f t="shared" si="39"/>
        <v>3</v>
      </c>
      <c r="Y214" s="1" t="s">
        <v>261</v>
      </c>
    </row>
    <row r="215" spans="1:25" x14ac:dyDescent="0.3">
      <c r="A215" s="6"/>
      <c r="B215" s="6" t="s">
        <v>4</v>
      </c>
      <c r="C215" s="6"/>
      <c r="D215" s="6"/>
      <c r="E215" s="6"/>
      <c r="F215" s="6" t="s">
        <v>4</v>
      </c>
      <c r="G215" s="6" t="s">
        <v>4</v>
      </c>
      <c r="H215" s="6"/>
      <c r="I215" s="6"/>
      <c r="J215" s="9">
        <v>800</v>
      </c>
      <c r="K215" s="9" t="s">
        <v>4</v>
      </c>
      <c r="M215" s="11" t="s">
        <v>4</v>
      </c>
      <c r="O215" s="9" t="s">
        <v>24</v>
      </c>
      <c r="P215" s="6" t="s">
        <v>203</v>
      </c>
      <c r="Q215" s="32" t="str">
        <f t="shared" si="32"/>
        <v>VRX1000 (800) Inband/No Crossband; For APX (VHF+700) using Single-Band Antenna(s)</v>
      </c>
      <c r="R215" s="59">
        <f t="shared" si="33"/>
        <v>4</v>
      </c>
      <c r="S215" s="44">
        <f t="shared" si="34"/>
        <v>5</v>
      </c>
      <c r="T215" s="44">
        <f t="shared" si="35"/>
        <v>1</v>
      </c>
      <c r="U215" s="44">
        <f t="shared" si="36"/>
        <v>1</v>
      </c>
      <c r="V215" s="44">
        <f t="shared" si="37"/>
        <v>1181</v>
      </c>
      <c r="W215" s="44">
        <f t="shared" si="38"/>
        <v>14</v>
      </c>
      <c r="X215" s="6">
        <f t="shared" si="39"/>
        <v>2</v>
      </c>
      <c r="Y215" s="1" t="s">
        <v>340</v>
      </c>
    </row>
    <row r="216" spans="1:25" x14ac:dyDescent="0.3">
      <c r="A216" s="6"/>
      <c r="B216" s="6"/>
      <c r="C216" s="6"/>
      <c r="D216" s="6"/>
      <c r="E216" s="6" t="s">
        <v>4</v>
      </c>
      <c r="F216" s="6"/>
      <c r="G216" s="6"/>
      <c r="H216" s="6"/>
      <c r="I216" s="6"/>
      <c r="J216" s="9">
        <v>700</v>
      </c>
      <c r="K216" s="9" t="s">
        <v>4</v>
      </c>
      <c r="L216" s="9" t="s">
        <v>4</v>
      </c>
      <c r="M216" s="11" t="s">
        <v>4</v>
      </c>
      <c r="O216" s="9" t="s">
        <v>229</v>
      </c>
      <c r="P216" s="6" t="s">
        <v>204</v>
      </c>
      <c r="Q216" s="32" t="str">
        <f t="shared" si="32"/>
        <v>VRX1000 (700) Crossband/No Inband; For APX (VHF+UHF+700) using One All-Band Antenna</v>
      </c>
      <c r="R216" s="59">
        <f t="shared" si="33"/>
        <v>3</v>
      </c>
      <c r="S216" s="44">
        <f t="shared" si="34"/>
        <v>7</v>
      </c>
      <c r="T216" s="44">
        <f t="shared" si="35"/>
        <v>3</v>
      </c>
      <c r="U216" s="44">
        <f t="shared" si="36"/>
        <v>2</v>
      </c>
      <c r="V216" s="44">
        <f t="shared" si="37"/>
        <v>949</v>
      </c>
      <c r="W216" s="44">
        <f t="shared" si="38"/>
        <v>5</v>
      </c>
      <c r="X216" s="6">
        <f t="shared" si="39"/>
        <v>3</v>
      </c>
      <c r="Y216" s="1" t="s">
        <v>302</v>
      </c>
    </row>
    <row r="217" spans="1:25" x14ac:dyDescent="0.3">
      <c r="A217" s="6"/>
      <c r="B217" s="6"/>
      <c r="C217" s="6"/>
      <c r="D217" s="6" t="s">
        <v>4</v>
      </c>
      <c r="E217" s="6"/>
      <c r="F217" s="6" t="s">
        <v>4</v>
      </c>
      <c r="G217" s="6" t="s">
        <v>4</v>
      </c>
      <c r="H217" s="6"/>
      <c r="I217" s="6"/>
      <c r="J217" s="9">
        <v>700</v>
      </c>
      <c r="K217" s="9" t="s">
        <v>4</v>
      </c>
      <c r="L217" s="9" t="s">
        <v>4</v>
      </c>
      <c r="M217" s="11" t="s">
        <v>4</v>
      </c>
      <c r="O217" s="9" t="s">
        <v>137</v>
      </c>
      <c r="P217" s="6" t="s">
        <v>205</v>
      </c>
      <c r="Q217" s="32" t="str">
        <f t="shared" si="32"/>
        <v>VRX1000 (700) Inband &amp; Crossband; For APX (VHF+UHF+700) using Unknown or User-Defined Antenna</v>
      </c>
      <c r="R217" s="59">
        <f t="shared" si="33"/>
        <v>3</v>
      </c>
      <c r="S217" s="44">
        <f t="shared" si="34"/>
        <v>7</v>
      </c>
      <c r="T217" s="44">
        <f t="shared" si="35"/>
        <v>5</v>
      </c>
      <c r="U217" s="44">
        <f t="shared" si="36"/>
        <v>0</v>
      </c>
      <c r="V217" s="44">
        <f t="shared" si="37"/>
        <v>953</v>
      </c>
      <c r="W217" s="44">
        <f t="shared" si="38"/>
        <v>16</v>
      </c>
      <c r="X217" s="6">
        <f t="shared" si="39"/>
        <v>3</v>
      </c>
      <c r="Y217" s="1" t="s">
        <v>261</v>
      </c>
    </row>
    <row r="218" spans="1:25" x14ac:dyDescent="0.3">
      <c r="A218" s="6"/>
      <c r="B218" s="6" t="s">
        <v>4</v>
      </c>
      <c r="C218" s="6"/>
      <c r="D218" s="6"/>
      <c r="E218" s="6"/>
      <c r="F218" s="6" t="s">
        <v>4</v>
      </c>
      <c r="G218" s="6" t="s">
        <v>4</v>
      </c>
      <c r="H218" s="6"/>
      <c r="I218" s="6"/>
      <c r="J218" s="9">
        <v>800</v>
      </c>
      <c r="K218" s="9" t="s">
        <v>4</v>
      </c>
      <c r="M218" s="11" t="s">
        <v>4</v>
      </c>
      <c r="O218" s="9" t="s">
        <v>24</v>
      </c>
      <c r="P218" s="6" t="s">
        <v>205</v>
      </c>
      <c r="Q218" s="32" t="str">
        <f t="shared" si="32"/>
        <v>VRX1000 (800) Inband &amp; Crossband; For APX (VHF+700) using Single-Band Antenna(s)</v>
      </c>
      <c r="R218" s="59">
        <f t="shared" si="33"/>
        <v>4</v>
      </c>
      <c r="S218" s="44">
        <f t="shared" si="34"/>
        <v>5</v>
      </c>
      <c r="T218" s="44">
        <f t="shared" si="35"/>
        <v>5</v>
      </c>
      <c r="U218" s="44">
        <f t="shared" si="36"/>
        <v>1</v>
      </c>
      <c r="V218" s="44">
        <f t="shared" si="37"/>
        <v>1193</v>
      </c>
      <c r="W218" s="44">
        <f t="shared" si="38"/>
        <v>14</v>
      </c>
      <c r="X218" s="6">
        <f t="shared" si="39"/>
        <v>2</v>
      </c>
      <c r="Y218" s="1" t="s">
        <v>349</v>
      </c>
    </row>
    <row r="219" spans="1:25" x14ac:dyDescent="0.3">
      <c r="A219" s="6"/>
      <c r="B219" s="6"/>
      <c r="C219" s="6"/>
      <c r="D219" s="6" t="s">
        <v>4</v>
      </c>
      <c r="E219" s="6"/>
      <c r="F219" s="6" t="s">
        <v>4</v>
      </c>
      <c r="G219" s="6" t="s">
        <v>4</v>
      </c>
      <c r="H219" s="6"/>
      <c r="I219" s="6"/>
      <c r="J219" s="9">
        <v>700</v>
      </c>
      <c r="K219" s="9" t="s">
        <v>4</v>
      </c>
      <c r="L219" s="9" t="s">
        <v>4</v>
      </c>
      <c r="M219" s="11" t="s">
        <v>4</v>
      </c>
      <c r="O219" s="9" t="s">
        <v>229</v>
      </c>
      <c r="P219" s="6" t="s">
        <v>205</v>
      </c>
      <c r="Q219" s="32" t="str">
        <f t="shared" si="32"/>
        <v>VRX1000 (700) Inband &amp; Crossband; For APX (VHF+UHF+700) using One All-Band Antenna</v>
      </c>
      <c r="R219" s="59">
        <f t="shared" si="33"/>
        <v>3</v>
      </c>
      <c r="S219" s="44">
        <f t="shared" si="34"/>
        <v>7</v>
      </c>
      <c r="T219" s="44">
        <f t="shared" si="35"/>
        <v>5</v>
      </c>
      <c r="U219" s="44">
        <f t="shared" si="36"/>
        <v>2</v>
      </c>
      <c r="V219" s="44">
        <f t="shared" si="37"/>
        <v>955</v>
      </c>
      <c r="W219" s="44">
        <f t="shared" si="38"/>
        <v>16</v>
      </c>
      <c r="X219" s="6">
        <f t="shared" si="39"/>
        <v>3</v>
      </c>
      <c r="Y219" s="38" t="s">
        <v>335</v>
      </c>
    </row>
    <row r="220" spans="1:25" x14ac:dyDescent="0.3">
      <c r="A220" s="6" t="s">
        <v>4</v>
      </c>
      <c r="B220" s="6"/>
      <c r="C220" s="6"/>
      <c r="D220" s="6"/>
      <c r="E220" s="6"/>
      <c r="F220" s="6" t="s">
        <v>4</v>
      </c>
      <c r="G220" s="6" t="s">
        <v>4</v>
      </c>
      <c r="H220" s="6"/>
      <c r="I220" s="6"/>
      <c r="J220" s="9">
        <v>700</v>
      </c>
      <c r="N220" s="11" t="s">
        <v>4</v>
      </c>
      <c r="O220" s="9" t="s">
        <v>137</v>
      </c>
      <c r="P220" s="6" t="s">
        <v>212</v>
      </c>
      <c r="Q220" s="32" t="str">
        <f t="shared" si="32"/>
        <v>VRX1000 (700) Inband; For APX (800) using Unknown or User-Defined Antenna</v>
      </c>
      <c r="R220" s="59">
        <f t="shared" si="33"/>
        <v>3</v>
      </c>
      <c r="S220" s="44">
        <f t="shared" si="34"/>
        <v>8</v>
      </c>
      <c r="T220" s="44">
        <f t="shared" si="35"/>
        <v>2</v>
      </c>
      <c r="U220" s="44">
        <f t="shared" si="36"/>
        <v>0</v>
      </c>
      <c r="V220" s="44">
        <f t="shared" si="37"/>
        <v>961</v>
      </c>
      <c r="W220" s="44">
        <f t="shared" si="38"/>
        <v>13</v>
      </c>
      <c r="X220" s="6">
        <f t="shared" si="39"/>
        <v>1</v>
      </c>
      <c r="Y220" s="1" t="s">
        <v>261</v>
      </c>
    </row>
    <row r="221" spans="1:25" x14ac:dyDescent="0.3">
      <c r="A221" s="6" t="s">
        <v>4</v>
      </c>
      <c r="B221" s="6"/>
      <c r="C221" s="6"/>
      <c r="D221" s="6"/>
      <c r="E221" s="6"/>
      <c r="F221" s="6" t="s">
        <v>4</v>
      </c>
      <c r="G221" s="6" t="s">
        <v>4</v>
      </c>
      <c r="H221" s="6"/>
      <c r="I221" s="6"/>
      <c r="J221" s="9">
        <v>700</v>
      </c>
      <c r="N221" s="11" t="s">
        <v>4</v>
      </c>
      <c r="O221" s="9" t="s">
        <v>24</v>
      </c>
      <c r="P221" s="6" t="s">
        <v>212</v>
      </c>
      <c r="Q221" s="32" t="str">
        <f t="shared" si="32"/>
        <v>VRX1000 (700) Inband; For APX (800) using Single-Band Antenna(s)</v>
      </c>
      <c r="R221" s="59">
        <f t="shared" si="33"/>
        <v>3</v>
      </c>
      <c r="S221" s="44">
        <f t="shared" si="34"/>
        <v>8</v>
      </c>
      <c r="T221" s="44">
        <f t="shared" si="35"/>
        <v>2</v>
      </c>
      <c r="U221" s="44">
        <f t="shared" si="36"/>
        <v>1</v>
      </c>
      <c r="V221" s="44">
        <f t="shared" si="37"/>
        <v>962</v>
      </c>
      <c r="W221" s="44">
        <f t="shared" si="38"/>
        <v>13</v>
      </c>
      <c r="X221" s="6">
        <f t="shared" si="39"/>
        <v>1</v>
      </c>
      <c r="Y221" s="1" t="s">
        <v>344</v>
      </c>
    </row>
    <row r="222" spans="1:25" x14ac:dyDescent="0.3">
      <c r="A222" s="6" t="s">
        <v>4</v>
      </c>
      <c r="B222" s="6"/>
      <c r="C222" s="6"/>
      <c r="D222" s="6"/>
      <c r="E222" s="6"/>
      <c r="F222" s="6" t="s">
        <v>4</v>
      </c>
      <c r="G222" s="6" t="s">
        <v>4</v>
      </c>
      <c r="H222" s="6"/>
      <c r="I222" s="6"/>
      <c r="J222" s="9">
        <v>800</v>
      </c>
      <c r="M222" s="11" t="s">
        <v>4</v>
      </c>
      <c r="O222" s="9" t="s">
        <v>229</v>
      </c>
      <c r="P222" s="6" t="s">
        <v>212</v>
      </c>
      <c r="Q222" s="32" t="str">
        <f t="shared" si="32"/>
        <v>VRX1000 (800) Inband; For APX (700) using One All-Band Antenna</v>
      </c>
      <c r="R222" s="59">
        <f t="shared" si="33"/>
        <v>4</v>
      </c>
      <c r="S222" s="44">
        <f t="shared" si="34"/>
        <v>4</v>
      </c>
      <c r="T222" s="44">
        <f t="shared" si="35"/>
        <v>2</v>
      </c>
      <c r="U222" s="44">
        <f t="shared" si="36"/>
        <v>2</v>
      </c>
      <c r="V222" s="44">
        <f t="shared" si="37"/>
        <v>1168</v>
      </c>
      <c r="W222" s="44">
        <f t="shared" si="38"/>
        <v>13</v>
      </c>
      <c r="X222" s="6">
        <f t="shared" si="39"/>
        <v>1</v>
      </c>
      <c r="Y222" s="1" t="s">
        <v>320</v>
      </c>
    </row>
    <row r="223" spans="1:25" x14ac:dyDescent="0.3">
      <c r="A223" s="6" t="s">
        <v>4</v>
      </c>
      <c r="B223" s="6"/>
      <c r="C223" s="6"/>
      <c r="D223" s="6"/>
      <c r="E223" s="6"/>
      <c r="F223" s="6" t="s">
        <v>4</v>
      </c>
      <c r="G223" s="6" t="s">
        <v>4</v>
      </c>
      <c r="H223" s="6"/>
      <c r="I223" s="6"/>
      <c r="J223" s="9">
        <v>700</v>
      </c>
      <c r="K223" s="9" t="s">
        <v>4</v>
      </c>
      <c r="N223" s="11" t="s">
        <v>4</v>
      </c>
      <c r="O223" s="9" t="s">
        <v>137</v>
      </c>
      <c r="P223" s="6" t="s">
        <v>203</v>
      </c>
      <c r="Q223" s="32" t="str">
        <f t="shared" si="32"/>
        <v>VRX1000 (700) Inband/No Crossband; For APX (VHF+800) using Unknown or User-Defined Antenna</v>
      </c>
      <c r="R223" s="59">
        <f t="shared" si="33"/>
        <v>3</v>
      </c>
      <c r="S223" s="44">
        <f t="shared" si="34"/>
        <v>9</v>
      </c>
      <c r="T223" s="44">
        <f t="shared" si="35"/>
        <v>1</v>
      </c>
      <c r="U223" s="44">
        <f t="shared" si="36"/>
        <v>0</v>
      </c>
      <c r="V223" s="44">
        <f t="shared" si="37"/>
        <v>975</v>
      </c>
      <c r="W223" s="44">
        <f t="shared" si="38"/>
        <v>13</v>
      </c>
      <c r="X223" s="6">
        <f t="shared" si="39"/>
        <v>2</v>
      </c>
      <c r="Y223" s="1" t="s">
        <v>261</v>
      </c>
    </row>
    <row r="224" spans="1:25" x14ac:dyDescent="0.3">
      <c r="A224" s="6"/>
      <c r="B224" s="6" t="s">
        <v>4</v>
      </c>
      <c r="C224" s="6"/>
      <c r="D224" s="6"/>
      <c r="E224" s="6"/>
      <c r="F224" s="6" t="s">
        <v>4</v>
      </c>
      <c r="G224" s="6" t="s">
        <v>4</v>
      </c>
      <c r="H224" s="6"/>
      <c r="I224" s="6"/>
      <c r="J224" s="9">
        <v>800</v>
      </c>
      <c r="L224" s="9" t="s">
        <v>4</v>
      </c>
      <c r="M224" s="11" t="s">
        <v>4</v>
      </c>
      <c r="O224" s="9" t="s">
        <v>24</v>
      </c>
      <c r="P224" s="6" t="s">
        <v>203</v>
      </c>
      <c r="Q224" s="32" t="str">
        <f t="shared" si="32"/>
        <v>VRX1000 (800) Inband/No Crossband; For APX (UHF+700) using Single-Band Antenna(s)</v>
      </c>
      <c r="R224" s="59">
        <f t="shared" si="33"/>
        <v>4</v>
      </c>
      <c r="S224" s="44">
        <f t="shared" si="34"/>
        <v>6</v>
      </c>
      <c r="T224" s="44">
        <f t="shared" si="35"/>
        <v>1</v>
      </c>
      <c r="U224" s="44">
        <f t="shared" si="36"/>
        <v>1</v>
      </c>
      <c r="V224" s="44">
        <f t="shared" si="37"/>
        <v>1198</v>
      </c>
      <c r="W224" s="44">
        <f t="shared" si="38"/>
        <v>14</v>
      </c>
      <c r="X224" s="6">
        <f t="shared" si="39"/>
        <v>2</v>
      </c>
      <c r="Y224" s="1" t="s">
        <v>341</v>
      </c>
    </row>
    <row r="225" spans="1:25" x14ac:dyDescent="0.3">
      <c r="A225" s="6" t="s">
        <v>4</v>
      </c>
      <c r="B225" s="6"/>
      <c r="C225" s="6"/>
      <c r="D225" s="6"/>
      <c r="E225" s="6"/>
      <c r="F225" s="6" t="s">
        <v>4</v>
      </c>
      <c r="G225" s="6" t="s">
        <v>4</v>
      </c>
      <c r="H225" s="6"/>
      <c r="I225" s="6"/>
      <c r="J225" s="9">
        <v>800</v>
      </c>
      <c r="K225" s="9" t="s">
        <v>4</v>
      </c>
      <c r="L225" s="9" t="s">
        <v>4</v>
      </c>
      <c r="M225" s="11" t="s">
        <v>4</v>
      </c>
      <c r="O225" s="9" t="s">
        <v>229</v>
      </c>
      <c r="P225" s="6" t="s">
        <v>203</v>
      </c>
      <c r="Q225" s="32" t="str">
        <f t="shared" si="32"/>
        <v>VRX1000 (800) Inband/No Crossband; For APX (VHF+UHF+700) using One All-Band Antenna</v>
      </c>
      <c r="R225" s="59">
        <f t="shared" si="33"/>
        <v>4</v>
      </c>
      <c r="S225" s="44">
        <f t="shared" si="34"/>
        <v>7</v>
      </c>
      <c r="T225" s="44">
        <f t="shared" si="35"/>
        <v>1</v>
      </c>
      <c r="U225" s="44">
        <f t="shared" si="36"/>
        <v>2</v>
      </c>
      <c r="V225" s="44">
        <f t="shared" si="37"/>
        <v>1216</v>
      </c>
      <c r="W225" s="44">
        <f t="shared" si="38"/>
        <v>13</v>
      </c>
      <c r="X225" s="6">
        <f t="shared" si="39"/>
        <v>3</v>
      </c>
      <c r="Y225" s="1" t="s">
        <v>333</v>
      </c>
    </row>
    <row r="226" spans="1:25" x14ac:dyDescent="0.3">
      <c r="A226" s="6"/>
      <c r="B226" s="6"/>
      <c r="C226" s="6" t="s">
        <v>4</v>
      </c>
      <c r="D226" s="6"/>
      <c r="E226" s="6"/>
      <c r="F226" s="6"/>
      <c r="G226" s="6"/>
      <c r="H226" s="6"/>
      <c r="I226" s="6"/>
      <c r="J226" s="9">
        <v>700</v>
      </c>
      <c r="K226" s="9" t="s">
        <v>4</v>
      </c>
      <c r="N226" s="11" t="s">
        <v>4</v>
      </c>
      <c r="O226" s="9" t="s">
        <v>137</v>
      </c>
      <c r="P226" s="6" t="s">
        <v>204</v>
      </c>
      <c r="Q226" s="32" t="str">
        <f t="shared" si="32"/>
        <v>VRX1000 (700) Crossband/No Inband; For APX (VHF+800) using Unknown or User-Defined Antenna</v>
      </c>
      <c r="R226" s="59">
        <f t="shared" si="33"/>
        <v>3</v>
      </c>
      <c r="S226" s="44">
        <f t="shared" si="34"/>
        <v>9</v>
      </c>
      <c r="T226" s="44">
        <f t="shared" si="35"/>
        <v>3</v>
      </c>
      <c r="U226" s="44">
        <f t="shared" si="36"/>
        <v>0</v>
      </c>
      <c r="V226" s="44">
        <f t="shared" si="37"/>
        <v>981</v>
      </c>
      <c r="W226" s="44">
        <f t="shared" si="38"/>
        <v>3</v>
      </c>
      <c r="X226" s="6">
        <f t="shared" si="39"/>
        <v>2</v>
      </c>
      <c r="Y226" s="1" t="s">
        <v>261</v>
      </c>
    </row>
    <row r="227" spans="1:25" s="74" customFormat="1" x14ac:dyDescent="0.3">
      <c r="A227" s="6"/>
      <c r="B227" s="6" t="s">
        <v>4</v>
      </c>
      <c r="C227" s="6"/>
      <c r="D227" s="6"/>
      <c r="E227" s="6"/>
      <c r="F227" s="6" t="s">
        <v>4</v>
      </c>
      <c r="G227" s="6" t="s">
        <v>4</v>
      </c>
      <c r="H227" s="6"/>
      <c r="I227" s="6"/>
      <c r="J227" s="9">
        <v>800</v>
      </c>
      <c r="K227" s="9"/>
      <c r="L227" s="9" t="s">
        <v>4</v>
      </c>
      <c r="M227" s="11" t="s">
        <v>4</v>
      </c>
      <c r="N227" s="9"/>
      <c r="O227" s="9" t="s">
        <v>24</v>
      </c>
      <c r="P227" s="6" t="s">
        <v>205</v>
      </c>
      <c r="Q227" s="32" t="str">
        <f t="shared" si="32"/>
        <v>VRX1000 (800) Inband &amp; Crossband; For APX (UHF+700) using Single-Band Antenna(s)</v>
      </c>
      <c r="R227" s="59">
        <f t="shared" si="33"/>
        <v>4</v>
      </c>
      <c r="S227" s="44">
        <f t="shared" si="34"/>
        <v>6</v>
      </c>
      <c r="T227" s="44">
        <f t="shared" si="35"/>
        <v>5</v>
      </c>
      <c r="U227" s="44">
        <f t="shared" si="36"/>
        <v>1</v>
      </c>
      <c r="V227" s="44">
        <f t="shared" si="37"/>
        <v>1210</v>
      </c>
      <c r="W227" s="44">
        <f t="shared" si="38"/>
        <v>14</v>
      </c>
      <c r="X227" s="6">
        <f t="shared" si="39"/>
        <v>2</v>
      </c>
      <c r="Y227" s="1" t="s">
        <v>350</v>
      </c>
    </row>
    <row r="228" spans="1:25" x14ac:dyDescent="0.3">
      <c r="A228" s="6"/>
      <c r="B228" s="6"/>
      <c r="C228" s="6" t="s">
        <v>4</v>
      </c>
      <c r="D228" s="6"/>
      <c r="E228" s="6"/>
      <c r="F228" s="6"/>
      <c r="G228" s="6"/>
      <c r="H228" s="6"/>
      <c r="I228" s="6"/>
      <c r="J228" s="9">
        <v>700</v>
      </c>
      <c r="K228" s="9" t="s">
        <v>4</v>
      </c>
      <c r="N228" s="11" t="s">
        <v>4</v>
      </c>
      <c r="O228" s="9" t="s">
        <v>229</v>
      </c>
      <c r="P228" s="6" t="s">
        <v>204</v>
      </c>
      <c r="Q228" s="32" t="str">
        <f t="shared" si="32"/>
        <v>VRX1000 (700) Crossband/No Inband; For APX (VHF+800) using One All-Band Antenna</v>
      </c>
      <c r="R228" s="59">
        <f t="shared" si="33"/>
        <v>3</v>
      </c>
      <c r="S228" s="44">
        <f t="shared" si="34"/>
        <v>9</v>
      </c>
      <c r="T228" s="44">
        <f t="shared" si="35"/>
        <v>3</v>
      </c>
      <c r="U228" s="44">
        <f t="shared" si="36"/>
        <v>2</v>
      </c>
      <c r="V228" s="44">
        <f t="shared" si="37"/>
        <v>983</v>
      </c>
      <c r="W228" s="44">
        <f t="shared" si="38"/>
        <v>3</v>
      </c>
      <c r="X228" s="6">
        <f t="shared" si="39"/>
        <v>2</v>
      </c>
      <c r="Y228" s="1" t="s">
        <v>283</v>
      </c>
    </row>
    <row r="229" spans="1:25" x14ac:dyDescent="0.3">
      <c r="A229" s="6"/>
      <c r="B229" s="6"/>
      <c r="C229" s="6"/>
      <c r="D229" s="6" t="s">
        <v>4</v>
      </c>
      <c r="E229" s="6"/>
      <c r="F229" s="6" t="s">
        <v>4</v>
      </c>
      <c r="G229" s="6" t="s">
        <v>4</v>
      </c>
      <c r="H229" s="6"/>
      <c r="I229" s="6"/>
      <c r="J229" s="9">
        <v>700</v>
      </c>
      <c r="K229" s="9" t="s">
        <v>4</v>
      </c>
      <c r="N229" s="11" t="s">
        <v>4</v>
      </c>
      <c r="O229" s="9" t="s">
        <v>137</v>
      </c>
      <c r="P229" s="6" t="s">
        <v>205</v>
      </c>
      <c r="Q229" s="32" t="str">
        <f t="shared" si="32"/>
        <v>VRX1000 (700) Inband &amp; Crossband; For APX (VHF+800) using Unknown or User-Defined Antenna</v>
      </c>
      <c r="R229" s="59">
        <f t="shared" si="33"/>
        <v>3</v>
      </c>
      <c r="S229" s="44">
        <f t="shared" si="34"/>
        <v>9</v>
      </c>
      <c r="T229" s="44">
        <f t="shared" si="35"/>
        <v>5</v>
      </c>
      <c r="U229" s="44">
        <f t="shared" si="36"/>
        <v>0</v>
      </c>
      <c r="V229" s="44">
        <f t="shared" si="37"/>
        <v>987</v>
      </c>
      <c r="W229" s="44">
        <f t="shared" si="38"/>
        <v>16</v>
      </c>
      <c r="X229" s="6">
        <f t="shared" si="39"/>
        <v>2</v>
      </c>
      <c r="Y229" s="1" t="s">
        <v>261</v>
      </c>
    </row>
    <row r="230" spans="1:25" x14ac:dyDescent="0.3">
      <c r="A230" s="6"/>
      <c r="B230" s="6" t="s">
        <v>4</v>
      </c>
      <c r="C230" s="6"/>
      <c r="D230" s="6"/>
      <c r="E230" s="6"/>
      <c r="F230" s="6" t="s">
        <v>4</v>
      </c>
      <c r="G230" s="6" t="s">
        <v>4</v>
      </c>
      <c r="H230" s="6"/>
      <c r="I230" s="6"/>
      <c r="J230" s="9">
        <v>800</v>
      </c>
      <c r="K230" s="9" t="s">
        <v>4</v>
      </c>
      <c r="L230" s="9" t="s">
        <v>4</v>
      </c>
      <c r="M230" s="11" t="s">
        <v>4</v>
      </c>
      <c r="O230" s="9" t="s">
        <v>24</v>
      </c>
      <c r="P230" s="6" t="s">
        <v>203</v>
      </c>
      <c r="Q230" s="32" t="str">
        <f t="shared" si="32"/>
        <v>VRX1000 (800) Inband/No Crossband; For APX (VHF+UHF+700) using Single-Band Antenna(s)</v>
      </c>
      <c r="R230" s="59">
        <f t="shared" si="33"/>
        <v>4</v>
      </c>
      <c r="S230" s="44">
        <f t="shared" si="34"/>
        <v>7</v>
      </c>
      <c r="T230" s="44">
        <f t="shared" si="35"/>
        <v>1</v>
      </c>
      <c r="U230" s="44">
        <f t="shared" si="36"/>
        <v>1</v>
      </c>
      <c r="V230" s="44">
        <f t="shared" si="37"/>
        <v>1215</v>
      </c>
      <c r="W230" s="44">
        <f t="shared" si="38"/>
        <v>14</v>
      </c>
      <c r="X230" s="6">
        <f t="shared" si="39"/>
        <v>3</v>
      </c>
      <c r="Y230" s="1" t="s">
        <v>316</v>
      </c>
    </row>
    <row r="231" spans="1:25" x14ac:dyDescent="0.3">
      <c r="A231" s="6"/>
      <c r="B231" s="6"/>
      <c r="C231" s="6"/>
      <c r="D231" s="6" t="s">
        <v>4</v>
      </c>
      <c r="E231" s="6"/>
      <c r="F231" s="6" t="s">
        <v>4</v>
      </c>
      <c r="G231" s="6" t="s">
        <v>4</v>
      </c>
      <c r="H231" s="6"/>
      <c r="I231" s="6"/>
      <c r="J231" s="9">
        <v>700</v>
      </c>
      <c r="K231" s="9" t="s">
        <v>4</v>
      </c>
      <c r="N231" s="11" t="s">
        <v>4</v>
      </c>
      <c r="O231" s="9" t="s">
        <v>229</v>
      </c>
      <c r="P231" s="6" t="s">
        <v>205</v>
      </c>
      <c r="Q231" s="32" t="str">
        <f t="shared" si="32"/>
        <v>VRX1000 (700) Inband &amp; Crossband; For APX (VHF+800) using One All-Band Antenna</v>
      </c>
      <c r="R231" s="59">
        <f t="shared" si="33"/>
        <v>3</v>
      </c>
      <c r="S231" s="44">
        <f t="shared" si="34"/>
        <v>9</v>
      </c>
      <c r="T231" s="44">
        <f t="shared" si="35"/>
        <v>5</v>
      </c>
      <c r="U231" s="44">
        <f t="shared" si="36"/>
        <v>2</v>
      </c>
      <c r="V231" s="44">
        <f t="shared" si="37"/>
        <v>989</v>
      </c>
      <c r="W231" s="44">
        <f t="shared" si="38"/>
        <v>16</v>
      </c>
      <c r="X231" s="6">
        <f t="shared" si="39"/>
        <v>2</v>
      </c>
      <c r="Y231" s="38" t="s">
        <v>327</v>
      </c>
    </row>
    <row r="232" spans="1:25" x14ac:dyDescent="0.3">
      <c r="A232" s="6" t="s">
        <v>4</v>
      </c>
      <c r="B232" s="6"/>
      <c r="C232" s="6"/>
      <c r="D232" s="6"/>
      <c r="E232" s="6"/>
      <c r="F232" s="6" t="s">
        <v>4</v>
      </c>
      <c r="G232" s="6" t="s">
        <v>4</v>
      </c>
      <c r="H232" s="6"/>
      <c r="I232" s="6"/>
      <c r="J232" s="9">
        <v>700</v>
      </c>
      <c r="L232" s="9" t="s">
        <v>4</v>
      </c>
      <c r="N232" s="11" t="s">
        <v>4</v>
      </c>
      <c r="O232" s="9" t="s">
        <v>137</v>
      </c>
      <c r="P232" s="6" t="s">
        <v>203</v>
      </c>
      <c r="Q232" s="32" t="str">
        <f t="shared" si="32"/>
        <v>VRX1000 (700) Inband/No Crossband; For APX (UHF+800) using Unknown or User-Defined Antenna</v>
      </c>
      <c r="R232" s="59">
        <f t="shared" si="33"/>
        <v>3</v>
      </c>
      <c r="S232" s="44">
        <f t="shared" si="34"/>
        <v>10</v>
      </c>
      <c r="T232" s="44">
        <f t="shared" si="35"/>
        <v>1</v>
      </c>
      <c r="U232" s="44">
        <f t="shared" si="36"/>
        <v>0</v>
      </c>
      <c r="V232" s="44">
        <f t="shared" si="37"/>
        <v>992</v>
      </c>
      <c r="W232" s="44">
        <f t="shared" si="38"/>
        <v>13</v>
      </c>
      <c r="X232" s="6">
        <f t="shared" si="39"/>
        <v>2</v>
      </c>
      <c r="Y232" s="1" t="s">
        <v>261</v>
      </c>
    </row>
    <row r="233" spans="1:25" x14ac:dyDescent="0.3">
      <c r="A233" s="6"/>
      <c r="B233" s="6" t="s">
        <v>4</v>
      </c>
      <c r="C233" s="6"/>
      <c r="D233" s="6"/>
      <c r="E233" s="6"/>
      <c r="F233" s="6" t="s">
        <v>4</v>
      </c>
      <c r="G233" s="6" t="s">
        <v>4</v>
      </c>
      <c r="H233" s="6"/>
      <c r="I233" s="6"/>
      <c r="J233" s="9">
        <v>800</v>
      </c>
      <c r="K233" s="9" t="s">
        <v>4</v>
      </c>
      <c r="L233" s="9" t="s">
        <v>4</v>
      </c>
      <c r="M233" s="11" t="s">
        <v>4</v>
      </c>
      <c r="O233" s="9" t="s">
        <v>24</v>
      </c>
      <c r="P233" s="6" t="s">
        <v>205</v>
      </c>
      <c r="Q233" s="32" t="str">
        <f t="shared" si="32"/>
        <v>VRX1000 (800) Inband &amp; Crossband; For APX (VHF+UHF+700) using Single-Band Antenna(s)</v>
      </c>
      <c r="R233" s="59">
        <f t="shared" si="33"/>
        <v>4</v>
      </c>
      <c r="S233" s="44">
        <f t="shared" si="34"/>
        <v>7</v>
      </c>
      <c r="T233" s="44">
        <f t="shared" si="35"/>
        <v>5</v>
      </c>
      <c r="U233" s="44">
        <f t="shared" si="36"/>
        <v>1</v>
      </c>
      <c r="V233" s="44">
        <f t="shared" si="37"/>
        <v>1227</v>
      </c>
      <c r="W233" s="44">
        <f t="shared" si="38"/>
        <v>14</v>
      </c>
      <c r="X233" s="6">
        <f t="shared" si="39"/>
        <v>3</v>
      </c>
      <c r="Y233" s="1" t="s">
        <v>318</v>
      </c>
    </row>
    <row r="234" spans="1:25" x14ac:dyDescent="0.3">
      <c r="A234" s="6" t="s">
        <v>4</v>
      </c>
      <c r="B234" s="6"/>
      <c r="C234" s="6"/>
      <c r="D234" s="6"/>
      <c r="E234" s="6"/>
      <c r="F234" s="6" t="s">
        <v>4</v>
      </c>
      <c r="G234" s="6" t="s">
        <v>4</v>
      </c>
      <c r="H234" s="6"/>
      <c r="I234" s="6"/>
      <c r="J234" s="9">
        <v>800</v>
      </c>
      <c r="K234" s="9" t="s">
        <v>4</v>
      </c>
      <c r="N234" s="11" t="s">
        <v>4</v>
      </c>
      <c r="O234" s="9" t="s">
        <v>229</v>
      </c>
      <c r="P234" s="6" t="s">
        <v>203</v>
      </c>
      <c r="Q234" s="32" t="str">
        <f t="shared" si="32"/>
        <v>VRX1000 (800) Inband/No Crossband; For APX (VHF+800) using One All-Band Antenna</v>
      </c>
      <c r="R234" s="59">
        <f t="shared" si="33"/>
        <v>4</v>
      </c>
      <c r="S234" s="44">
        <f t="shared" si="34"/>
        <v>9</v>
      </c>
      <c r="T234" s="44">
        <f t="shared" si="35"/>
        <v>1</v>
      </c>
      <c r="U234" s="44">
        <f t="shared" si="36"/>
        <v>2</v>
      </c>
      <c r="V234" s="44">
        <f t="shared" si="37"/>
        <v>1250</v>
      </c>
      <c r="W234" s="44">
        <f t="shared" si="38"/>
        <v>13</v>
      </c>
      <c r="X234" s="6">
        <f t="shared" si="39"/>
        <v>2</v>
      </c>
      <c r="Y234" s="1" t="s">
        <v>322</v>
      </c>
    </row>
    <row r="235" spans="1:25" x14ac:dyDescent="0.3">
      <c r="A235" s="6"/>
      <c r="B235" s="6"/>
      <c r="C235" s="6" t="s">
        <v>4</v>
      </c>
      <c r="D235" s="6"/>
      <c r="E235" s="6"/>
      <c r="F235" s="6"/>
      <c r="G235" s="6"/>
      <c r="H235" s="6"/>
      <c r="I235" s="6"/>
      <c r="J235" s="9">
        <v>700</v>
      </c>
      <c r="L235" s="9" t="s">
        <v>4</v>
      </c>
      <c r="N235" s="11" t="s">
        <v>4</v>
      </c>
      <c r="O235" s="9" t="s">
        <v>137</v>
      </c>
      <c r="P235" s="6" t="s">
        <v>204</v>
      </c>
      <c r="Q235" s="32" t="str">
        <f t="shared" si="32"/>
        <v>VRX1000 (700) Crossband/No Inband; For APX (UHF+800) using Unknown or User-Defined Antenna</v>
      </c>
      <c r="R235" s="59">
        <f t="shared" si="33"/>
        <v>3</v>
      </c>
      <c r="S235" s="44">
        <f t="shared" si="34"/>
        <v>10</v>
      </c>
      <c r="T235" s="44">
        <f t="shared" si="35"/>
        <v>3</v>
      </c>
      <c r="U235" s="44">
        <f t="shared" si="36"/>
        <v>0</v>
      </c>
      <c r="V235" s="44">
        <f t="shared" si="37"/>
        <v>998</v>
      </c>
      <c r="W235" s="44">
        <f t="shared" si="38"/>
        <v>3</v>
      </c>
      <c r="X235" s="6">
        <f t="shared" si="39"/>
        <v>2</v>
      </c>
      <c r="Y235" s="1" t="s">
        <v>261</v>
      </c>
    </row>
    <row r="236" spans="1:25" x14ac:dyDescent="0.3">
      <c r="A236" s="6"/>
      <c r="B236" s="6" t="s">
        <v>4</v>
      </c>
      <c r="C236" s="6"/>
      <c r="D236" s="6"/>
      <c r="E236" s="6"/>
      <c r="F236" s="6" t="s">
        <v>4</v>
      </c>
      <c r="G236" s="6" t="s">
        <v>4</v>
      </c>
      <c r="H236" s="6"/>
      <c r="I236" s="6"/>
      <c r="J236" s="9">
        <v>800</v>
      </c>
      <c r="K236" s="9" t="s">
        <v>4</v>
      </c>
      <c r="N236" s="11" t="s">
        <v>4</v>
      </c>
      <c r="O236" s="9" t="s">
        <v>24</v>
      </c>
      <c r="P236" s="6" t="s">
        <v>203</v>
      </c>
      <c r="Q236" s="32" t="str">
        <f t="shared" si="32"/>
        <v>VRX1000 (800) Inband/No Crossband; For APX (VHF+800) using Single-Band Antenna(s)</v>
      </c>
      <c r="R236" s="59">
        <f t="shared" si="33"/>
        <v>4</v>
      </c>
      <c r="S236" s="44">
        <f t="shared" si="34"/>
        <v>9</v>
      </c>
      <c r="T236" s="44">
        <f t="shared" si="35"/>
        <v>1</v>
      </c>
      <c r="U236" s="44">
        <f t="shared" si="36"/>
        <v>1</v>
      </c>
      <c r="V236" s="44">
        <f t="shared" si="37"/>
        <v>1249</v>
      </c>
      <c r="W236" s="44">
        <f t="shared" si="38"/>
        <v>14</v>
      </c>
      <c r="X236" s="6">
        <f t="shared" si="39"/>
        <v>2</v>
      </c>
      <c r="Y236" s="1" t="s">
        <v>340</v>
      </c>
    </row>
    <row r="237" spans="1:25" x14ac:dyDescent="0.3">
      <c r="A237" s="6"/>
      <c r="B237" s="6"/>
      <c r="C237" s="6" t="s">
        <v>4</v>
      </c>
      <c r="D237" s="6"/>
      <c r="E237" s="6"/>
      <c r="F237" s="6"/>
      <c r="G237" s="6"/>
      <c r="H237" s="6"/>
      <c r="I237" s="6"/>
      <c r="J237" s="9">
        <v>700</v>
      </c>
      <c r="L237" s="9" t="s">
        <v>4</v>
      </c>
      <c r="N237" s="11" t="s">
        <v>4</v>
      </c>
      <c r="O237" s="9" t="s">
        <v>229</v>
      </c>
      <c r="P237" s="6" t="s">
        <v>204</v>
      </c>
      <c r="Q237" s="32" t="str">
        <f t="shared" si="32"/>
        <v>VRX1000 (700) Crossband/No Inband; For APX (UHF+800) using One All-Band Antenna</v>
      </c>
      <c r="R237" s="59">
        <f t="shared" si="33"/>
        <v>3</v>
      </c>
      <c r="S237" s="44">
        <f t="shared" si="34"/>
        <v>10</v>
      </c>
      <c r="T237" s="44">
        <f t="shared" si="35"/>
        <v>3</v>
      </c>
      <c r="U237" s="44">
        <f t="shared" si="36"/>
        <v>2</v>
      </c>
      <c r="V237" s="44">
        <f t="shared" si="37"/>
        <v>1000</v>
      </c>
      <c r="W237" s="44">
        <f t="shared" si="38"/>
        <v>3</v>
      </c>
      <c r="X237" s="6">
        <f t="shared" si="39"/>
        <v>2</v>
      </c>
      <c r="Y237" s="1" t="s">
        <v>284</v>
      </c>
    </row>
    <row r="238" spans="1:25" x14ac:dyDescent="0.3">
      <c r="A238" s="6"/>
      <c r="B238" s="6"/>
      <c r="C238" s="6"/>
      <c r="D238" s="6" t="s">
        <v>4</v>
      </c>
      <c r="E238" s="6"/>
      <c r="F238" s="6" t="s">
        <v>4</v>
      </c>
      <c r="G238" s="6" t="s">
        <v>4</v>
      </c>
      <c r="H238" s="6"/>
      <c r="I238" s="6"/>
      <c r="J238" s="9">
        <v>700</v>
      </c>
      <c r="L238" s="9" t="s">
        <v>4</v>
      </c>
      <c r="N238" s="11" t="s">
        <v>4</v>
      </c>
      <c r="O238" s="9" t="s">
        <v>137</v>
      </c>
      <c r="P238" s="6" t="s">
        <v>205</v>
      </c>
      <c r="Q238" s="32" t="str">
        <f t="shared" si="32"/>
        <v>VRX1000 (700) Inband &amp; Crossband; For APX (UHF+800) using Unknown or User-Defined Antenna</v>
      </c>
      <c r="R238" s="59">
        <f t="shared" si="33"/>
        <v>3</v>
      </c>
      <c r="S238" s="44">
        <f t="shared" si="34"/>
        <v>10</v>
      </c>
      <c r="T238" s="44">
        <f t="shared" si="35"/>
        <v>5</v>
      </c>
      <c r="U238" s="44">
        <f t="shared" si="36"/>
        <v>0</v>
      </c>
      <c r="V238" s="44">
        <f t="shared" si="37"/>
        <v>1004</v>
      </c>
      <c r="W238" s="44">
        <f t="shared" si="38"/>
        <v>16</v>
      </c>
      <c r="X238" s="6">
        <f t="shared" si="39"/>
        <v>2</v>
      </c>
      <c r="Y238" s="1" t="s">
        <v>261</v>
      </c>
    </row>
    <row r="239" spans="1:25" x14ac:dyDescent="0.3">
      <c r="A239" s="6"/>
      <c r="B239" s="6" t="s">
        <v>4</v>
      </c>
      <c r="C239" s="6"/>
      <c r="D239" s="6"/>
      <c r="E239" s="6"/>
      <c r="F239" s="6" t="s">
        <v>4</v>
      </c>
      <c r="G239" s="6" t="s">
        <v>4</v>
      </c>
      <c r="H239" s="6"/>
      <c r="I239" s="6"/>
      <c r="J239" s="9">
        <v>800</v>
      </c>
      <c r="K239" s="9" t="s">
        <v>4</v>
      </c>
      <c r="N239" s="11" t="s">
        <v>4</v>
      </c>
      <c r="O239" s="9" t="s">
        <v>24</v>
      </c>
      <c r="P239" s="6" t="s">
        <v>205</v>
      </c>
      <c r="Q239" s="32" t="str">
        <f t="shared" si="32"/>
        <v>VRX1000 (800) Inband &amp; Crossband; For APX (VHF+800) using Single-Band Antenna(s)</v>
      </c>
      <c r="R239" s="59">
        <f t="shared" si="33"/>
        <v>4</v>
      </c>
      <c r="S239" s="44">
        <f t="shared" si="34"/>
        <v>9</v>
      </c>
      <c r="T239" s="44">
        <f t="shared" si="35"/>
        <v>5</v>
      </c>
      <c r="U239" s="44">
        <f t="shared" si="36"/>
        <v>1</v>
      </c>
      <c r="V239" s="44">
        <f t="shared" si="37"/>
        <v>1261</v>
      </c>
      <c r="W239" s="44">
        <f t="shared" si="38"/>
        <v>14</v>
      </c>
      <c r="X239" s="6">
        <f t="shared" si="39"/>
        <v>2</v>
      </c>
      <c r="Y239" s="1" t="s">
        <v>349</v>
      </c>
    </row>
    <row r="240" spans="1:25" x14ac:dyDescent="0.3">
      <c r="A240" s="6"/>
      <c r="B240" s="6"/>
      <c r="C240" s="6"/>
      <c r="D240" s="6" t="s">
        <v>4</v>
      </c>
      <c r="E240" s="6"/>
      <c r="F240" s="6" t="s">
        <v>4</v>
      </c>
      <c r="G240" s="6" t="s">
        <v>4</v>
      </c>
      <c r="H240" s="6"/>
      <c r="I240" s="6"/>
      <c r="J240" s="9">
        <v>700</v>
      </c>
      <c r="L240" s="9" t="s">
        <v>4</v>
      </c>
      <c r="N240" s="11" t="s">
        <v>4</v>
      </c>
      <c r="O240" s="9" t="s">
        <v>229</v>
      </c>
      <c r="P240" s="6" t="s">
        <v>205</v>
      </c>
      <c r="Q240" s="32" t="str">
        <f t="shared" si="32"/>
        <v>VRX1000 (700) Inband &amp; Crossband; For APX (UHF+800) using One All-Band Antenna</v>
      </c>
      <c r="R240" s="59">
        <f t="shared" si="33"/>
        <v>3</v>
      </c>
      <c r="S240" s="44">
        <f t="shared" si="34"/>
        <v>10</v>
      </c>
      <c r="T240" s="44">
        <f t="shared" si="35"/>
        <v>5</v>
      </c>
      <c r="U240" s="44">
        <f t="shared" si="36"/>
        <v>2</v>
      </c>
      <c r="V240" s="44">
        <f t="shared" si="37"/>
        <v>1006</v>
      </c>
      <c r="W240" s="44">
        <f t="shared" si="38"/>
        <v>16</v>
      </c>
      <c r="X240" s="6">
        <f t="shared" si="39"/>
        <v>2</v>
      </c>
      <c r="Y240" s="38" t="s">
        <v>330</v>
      </c>
    </row>
    <row r="241" spans="1:25" x14ac:dyDescent="0.3">
      <c r="A241" s="6" t="s">
        <v>4</v>
      </c>
      <c r="B241" s="6"/>
      <c r="C241" s="6"/>
      <c r="D241" s="6"/>
      <c r="E241" s="6"/>
      <c r="F241" s="6" t="s">
        <v>4</v>
      </c>
      <c r="G241" s="6" t="s">
        <v>4</v>
      </c>
      <c r="H241" s="6"/>
      <c r="I241" s="6"/>
      <c r="J241" s="9">
        <v>700</v>
      </c>
      <c r="K241" s="9" t="s">
        <v>4</v>
      </c>
      <c r="L241" s="9" t="s">
        <v>4</v>
      </c>
      <c r="N241" s="11" t="s">
        <v>4</v>
      </c>
      <c r="O241" s="9" t="s">
        <v>137</v>
      </c>
      <c r="P241" s="6" t="s">
        <v>203</v>
      </c>
      <c r="Q241" s="32" t="str">
        <f t="shared" si="32"/>
        <v>VRX1000 (700) Inband/No Crossband; For APX (VHF+UHF+800) using Unknown or User-Defined Antenna</v>
      </c>
      <c r="R241" s="59">
        <f t="shared" si="33"/>
        <v>3</v>
      </c>
      <c r="S241" s="44">
        <f t="shared" si="34"/>
        <v>11</v>
      </c>
      <c r="T241" s="44">
        <f t="shared" si="35"/>
        <v>1</v>
      </c>
      <c r="U241" s="44">
        <f t="shared" si="36"/>
        <v>0</v>
      </c>
      <c r="V241" s="44">
        <f t="shared" si="37"/>
        <v>1009</v>
      </c>
      <c r="W241" s="44">
        <f t="shared" si="38"/>
        <v>13</v>
      </c>
      <c r="X241" s="6">
        <f t="shared" si="39"/>
        <v>3</v>
      </c>
      <c r="Y241" s="1" t="s">
        <v>261</v>
      </c>
    </row>
    <row r="242" spans="1:25" x14ac:dyDescent="0.3">
      <c r="A242" s="6"/>
      <c r="B242" s="6" t="s">
        <v>4</v>
      </c>
      <c r="C242" s="6"/>
      <c r="D242" s="6"/>
      <c r="E242" s="6"/>
      <c r="F242" s="6" t="s">
        <v>4</v>
      </c>
      <c r="G242" s="6" t="s">
        <v>4</v>
      </c>
      <c r="H242" s="6"/>
      <c r="I242" s="6"/>
      <c r="J242" s="9">
        <v>800</v>
      </c>
      <c r="L242" s="9" t="s">
        <v>4</v>
      </c>
      <c r="N242" s="11" t="s">
        <v>4</v>
      </c>
      <c r="O242" s="9" t="s">
        <v>24</v>
      </c>
      <c r="P242" s="6" t="s">
        <v>203</v>
      </c>
      <c r="Q242" s="32" t="str">
        <f t="shared" si="32"/>
        <v>VRX1000 (800) Inband/No Crossband; For APX (UHF+800) using Single-Band Antenna(s)</v>
      </c>
      <c r="R242" s="59">
        <f t="shared" si="33"/>
        <v>4</v>
      </c>
      <c r="S242" s="44">
        <f t="shared" si="34"/>
        <v>10</v>
      </c>
      <c r="T242" s="44">
        <f t="shared" si="35"/>
        <v>1</v>
      </c>
      <c r="U242" s="44">
        <f t="shared" si="36"/>
        <v>1</v>
      </c>
      <c r="V242" s="44">
        <f t="shared" si="37"/>
        <v>1266</v>
      </c>
      <c r="W242" s="44">
        <f t="shared" si="38"/>
        <v>14</v>
      </c>
      <c r="X242" s="6">
        <f t="shared" si="39"/>
        <v>2</v>
      </c>
      <c r="Y242" s="1" t="s">
        <v>341</v>
      </c>
    </row>
    <row r="243" spans="1:25" x14ac:dyDescent="0.3">
      <c r="A243" s="6" t="s">
        <v>4</v>
      </c>
      <c r="B243" s="6"/>
      <c r="C243" s="6"/>
      <c r="D243" s="6"/>
      <c r="E243" s="6"/>
      <c r="F243" s="6" t="s">
        <v>4</v>
      </c>
      <c r="G243" s="6" t="s">
        <v>4</v>
      </c>
      <c r="H243" s="6"/>
      <c r="I243" s="6"/>
      <c r="J243" s="9">
        <v>800</v>
      </c>
      <c r="L243" s="9" t="s">
        <v>4</v>
      </c>
      <c r="N243" s="11" t="s">
        <v>4</v>
      </c>
      <c r="O243" s="9" t="s">
        <v>229</v>
      </c>
      <c r="P243" s="6" t="s">
        <v>203</v>
      </c>
      <c r="Q243" s="32" t="str">
        <f t="shared" si="32"/>
        <v>VRX1000 (800) Inband/No Crossband; For APX (UHF+800) using One All-Band Antenna</v>
      </c>
      <c r="R243" s="59">
        <f t="shared" si="33"/>
        <v>4</v>
      </c>
      <c r="S243" s="44">
        <f t="shared" si="34"/>
        <v>10</v>
      </c>
      <c r="T243" s="44">
        <f t="shared" si="35"/>
        <v>1</v>
      </c>
      <c r="U243" s="44">
        <f t="shared" si="36"/>
        <v>2</v>
      </c>
      <c r="V243" s="44">
        <f t="shared" si="37"/>
        <v>1267</v>
      </c>
      <c r="W243" s="44">
        <f t="shared" si="38"/>
        <v>13</v>
      </c>
      <c r="X243" s="6">
        <f t="shared" si="39"/>
        <v>2</v>
      </c>
      <c r="Y243" s="1" t="s">
        <v>325</v>
      </c>
    </row>
    <row r="244" spans="1:25" x14ac:dyDescent="0.3">
      <c r="A244" s="6"/>
      <c r="B244" s="6"/>
      <c r="C244" s="6"/>
      <c r="D244" s="6"/>
      <c r="E244" s="6" t="s">
        <v>4</v>
      </c>
      <c r="F244" s="6"/>
      <c r="G244" s="6"/>
      <c r="H244" s="6"/>
      <c r="I244" s="6"/>
      <c r="J244" s="9">
        <v>700</v>
      </c>
      <c r="K244" s="9" t="s">
        <v>4</v>
      </c>
      <c r="L244" s="9" t="s">
        <v>4</v>
      </c>
      <c r="N244" s="11" t="s">
        <v>4</v>
      </c>
      <c r="O244" s="9" t="s">
        <v>137</v>
      </c>
      <c r="P244" s="6" t="s">
        <v>204</v>
      </c>
      <c r="Q244" s="32" t="str">
        <f t="shared" si="32"/>
        <v>VRX1000 (700) Crossband/No Inband; For APX (VHF+UHF+800) using Unknown or User-Defined Antenna</v>
      </c>
      <c r="R244" s="59">
        <f t="shared" si="33"/>
        <v>3</v>
      </c>
      <c r="S244" s="44">
        <f t="shared" si="34"/>
        <v>11</v>
      </c>
      <c r="T244" s="44">
        <f t="shared" si="35"/>
        <v>3</v>
      </c>
      <c r="U244" s="44">
        <f t="shared" si="36"/>
        <v>0</v>
      </c>
      <c r="V244" s="44">
        <f t="shared" si="37"/>
        <v>1015</v>
      </c>
      <c r="W244" s="44">
        <f t="shared" si="38"/>
        <v>5</v>
      </c>
      <c r="X244" s="6">
        <f t="shared" si="39"/>
        <v>3</v>
      </c>
      <c r="Y244" s="1" t="s">
        <v>261</v>
      </c>
    </row>
    <row r="245" spans="1:25" x14ac:dyDescent="0.3">
      <c r="A245" s="6"/>
      <c r="B245" s="6" t="s">
        <v>4</v>
      </c>
      <c r="C245" s="6"/>
      <c r="D245" s="6"/>
      <c r="E245" s="6"/>
      <c r="F245" s="6" t="s">
        <v>4</v>
      </c>
      <c r="G245" s="6" t="s">
        <v>4</v>
      </c>
      <c r="H245" s="6"/>
      <c r="I245" s="6"/>
      <c r="J245" s="9">
        <v>800</v>
      </c>
      <c r="L245" s="9" t="s">
        <v>4</v>
      </c>
      <c r="N245" s="11" t="s">
        <v>4</v>
      </c>
      <c r="O245" s="9" t="s">
        <v>24</v>
      </c>
      <c r="P245" s="6" t="s">
        <v>205</v>
      </c>
      <c r="Q245" s="32" t="str">
        <f t="shared" si="32"/>
        <v>VRX1000 (800) Inband &amp; Crossband; For APX (UHF+800) using Single-Band Antenna(s)</v>
      </c>
      <c r="R245" s="59">
        <f t="shared" si="33"/>
        <v>4</v>
      </c>
      <c r="S245" s="44">
        <f t="shared" si="34"/>
        <v>10</v>
      </c>
      <c r="T245" s="44">
        <f t="shared" si="35"/>
        <v>5</v>
      </c>
      <c r="U245" s="44">
        <f t="shared" si="36"/>
        <v>1</v>
      </c>
      <c r="V245" s="44">
        <f t="shared" si="37"/>
        <v>1278</v>
      </c>
      <c r="W245" s="44">
        <f t="shared" si="38"/>
        <v>14</v>
      </c>
      <c r="X245" s="6">
        <f t="shared" si="39"/>
        <v>2</v>
      </c>
      <c r="Y245" s="1" t="s">
        <v>350</v>
      </c>
    </row>
    <row r="246" spans="1:25" x14ac:dyDescent="0.3">
      <c r="A246" s="6"/>
      <c r="B246" s="6"/>
      <c r="C246" s="6"/>
      <c r="D246" s="6"/>
      <c r="E246" s="6" t="s">
        <v>4</v>
      </c>
      <c r="F246" s="6"/>
      <c r="G246" s="6"/>
      <c r="H246" s="6"/>
      <c r="I246" s="6"/>
      <c r="J246" s="9">
        <v>700</v>
      </c>
      <c r="K246" s="9" t="s">
        <v>4</v>
      </c>
      <c r="L246" s="9" t="s">
        <v>4</v>
      </c>
      <c r="N246" s="11" t="s">
        <v>4</v>
      </c>
      <c r="O246" s="9" t="s">
        <v>229</v>
      </c>
      <c r="P246" s="6" t="s">
        <v>204</v>
      </c>
      <c r="Q246" s="32" t="str">
        <f t="shared" si="32"/>
        <v>VRX1000 (700) Crossband/No Inband; For APX (VHF+UHF+800) using One All-Band Antenna</v>
      </c>
      <c r="R246" s="59">
        <f t="shared" si="33"/>
        <v>3</v>
      </c>
      <c r="S246" s="44">
        <f t="shared" si="34"/>
        <v>11</v>
      </c>
      <c r="T246" s="44">
        <f t="shared" si="35"/>
        <v>3</v>
      </c>
      <c r="U246" s="44">
        <f t="shared" si="36"/>
        <v>2</v>
      </c>
      <c r="V246" s="44">
        <f t="shared" si="37"/>
        <v>1017</v>
      </c>
      <c r="W246" s="44">
        <f t="shared" si="38"/>
        <v>5</v>
      </c>
      <c r="X246" s="6">
        <f t="shared" si="39"/>
        <v>3</v>
      </c>
      <c r="Y246" s="1" t="s">
        <v>302</v>
      </c>
    </row>
    <row r="247" spans="1:25" x14ac:dyDescent="0.3">
      <c r="A247" s="6"/>
      <c r="B247" s="6"/>
      <c r="C247" s="6"/>
      <c r="D247" s="6" t="s">
        <v>4</v>
      </c>
      <c r="E247" s="6"/>
      <c r="F247" s="6" t="s">
        <v>4</v>
      </c>
      <c r="G247" s="6" t="s">
        <v>4</v>
      </c>
      <c r="H247" s="6"/>
      <c r="I247" s="6"/>
      <c r="J247" s="9">
        <v>700</v>
      </c>
      <c r="K247" s="9" t="s">
        <v>4</v>
      </c>
      <c r="L247" s="9" t="s">
        <v>4</v>
      </c>
      <c r="N247" s="11" t="s">
        <v>4</v>
      </c>
      <c r="O247" s="9" t="s">
        <v>137</v>
      </c>
      <c r="P247" s="6" t="s">
        <v>205</v>
      </c>
      <c r="Q247" s="32" t="str">
        <f t="shared" si="32"/>
        <v>VRX1000 (700) Inband &amp; Crossband; For APX (VHF+UHF+800) using Unknown or User-Defined Antenna</v>
      </c>
      <c r="R247" s="59">
        <f t="shared" si="33"/>
        <v>3</v>
      </c>
      <c r="S247" s="44">
        <f t="shared" si="34"/>
        <v>11</v>
      </c>
      <c r="T247" s="44">
        <f t="shared" si="35"/>
        <v>5</v>
      </c>
      <c r="U247" s="44">
        <f t="shared" si="36"/>
        <v>0</v>
      </c>
      <c r="V247" s="44">
        <f t="shared" si="37"/>
        <v>1021</v>
      </c>
      <c r="W247" s="44">
        <f t="shared" si="38"/>
        <v>16</v>
      </c>
      <c r="X247" s="6">
        <f t="shared" si="39"/>
        <v>3</v>
      </c>
      <c r="Y247" s="1" t="s">
        <v>261</v>
      </c>
    </row>
    <row r="248" spans="1:25" x14ac:dyDescent="0.3">
      <c r="A248" s="6"/>
      <c r="B248" s="6" t="s">
        <v>4</v>
      </c>
      <c r="C248" s="6"/>
      <c r="D248" s="6"/>
      <c r="E248" s="6"/>
      <c r="F248" s="6" t="s">
        <v>4</v>
      </c>
      <c r="G248" s="6" t="s">
        <v>4</v>
      </c>
      <c r="H248" s="6"/>
      <c r="I248" s="6"/>
      <c r="J248" s="9">
        <v>800</v>
      </c>
      <c r="K248" s="9" t="s">
        <v>4</v>
      </c>
      <c r="L248" s="9" t="s">
        <v>4</v>
      </c>
      <c r="N248" s="11" t="s">
        <v>4</v>
      </c>
      <c r="O248" s="9" t="s">
        <v>24</v>
      </c>
      <c r="P248" s="6" t="s">
        <v>203</v>
      </c>
      <c r="Q248" s="32" t="str">
        <f t="shared" si="32"/>
        <v>VRX1000 (800) Inband/No Crossband; For APX (VHF+UHF+800) using Single-Band Antenna(s)</v>
      </c>
      <c r="R248" s="59">
        <f t="shared" si="33"/>
        <v>4</v>
      </c>
      <c r="S248" s="44">
        <f t="shared" si="34"/>
        <v>11</v>
      </c>
      <c r="T248" s="44">
        <f t="shared" si="35"/>
        <v>1</v>
      </c>
      <c r="U248" s="44">
        <f t="shared" si="36"/>
        <v>1</v>
      </c>
      <c r="V248" s="44">
        <f t="shared" si="37"/>
        <v>1283</v>
      </c>
      <c r="W248" s="44">
        <f t="shared" si="38"/>
        <v>14</v>
      </c>
      <c r="X248" s="6">
        <f t="shared" si="39"/>
        <v>3</v>
      </c>
      <c r="Y248" s="1" t="s">
        <v>316</v>
      </c>
    </row>
    <row r="249" spans="1:25" x14ac:dyDescent="0.3">
      <c r="A249" s="6"/>
      <c r="B249" s="6"/>
      <c r="C249" s="6"/>
      <c r="D249" s="6" t="s">
        <v>4</v>
      </c>
      <c r="E249" s="6"/>
      <c r="F249" s="6" t="s">
        <v>4</v>
      </c>
      <c r="G249" s="6" t="s">
        <v>4</v>
      </c>
      <c r="H249" s="6"/>
      <c r="I249" s="6"/>
      <c r="J249" s="9">
        <v>700</v>
      </c>
      <c r="K249" s="9" t="s">
        <v>4</v>
      </c>
      <c r="L249" s="9" t="s">
        <v>4</v>
      </c>
      <c r="N249" s="11" t="s">
        <v>4</v>
      </c>
      <c r="O249" s="9" t="s">
        <v>229</v>
      </c>
      <c r="P249" s="6" t="s">
        <v>205</v>
      </c>
      <c r="Q249" s="32" t="str">
        <f t="shared" si="32"/>
        <v>VRX1000 (700) Inband &amp; Crossband; For APX (VHF+UHF+800) using One All-Band Antenna</v>
      </c>
      <c r="R249" s="59">
        <f t="shared" si="33"/>
        <v>3</v>
      </c>
      <c r="S249" s="44">
        <f t="shared" si="34"/>
        <v>11</v>
      </c>
      <c r="T249" s="44">
        <f t="shared" si="35"/>
        <v>5</v>
      </c>
      <c r="U249" s="44">
        <f t="shared" si="36"/>
        <v>2</v>
      </c>
      <c r="V249" s="44">
        <f t="shared" si="37"/>
        <v>1023</v>
      </c>
      <c r="W249" s="44">
        <f t="shared" si="38"/>
        <v>16</v>
      </c>
      <c r="X249" s="6">
        <f t="shared" si="39"/>
        <v>3</v>
      </c>
      <c r="Y249" s="38" t="s">
        <v>335</v>
      </c>
    </row>
    <row r="250" spans="1:25" x14ac:dyDescent="0.3">
      <c r="A250" s="6" t="s">
        <v>4</v>
      </c>
      <c r="B250" s="6"/>
      <c r="C250" s="6"/>
      <c r="D250" s="6"/>
      <c r="E250" s="6"/>
      <c r="F250" s="6" t="s">
        <v>4</v>
      </c>
      <c r="G250" s="6" t="s">
        <v>4</v>
      </c>
      <c r="H250" s="6"/>
      <c r="I250" s="6"/>
      <c r="J250" s="9">
        <v>700</v>
      </c>
      <c r="M250" s="11" t="s">
        <v>4</v>
      </c>
      <c r="N250" s="11" t="s">
        <v>4</v>
      </c>
      <c r="O250" s="9" t="s">
        <v>137</v>
      </c>
      <c r="P250" s="6" t="s">
        <v>212</v>
      </c>
      <c r="Q250" s="32" t="str">
        <f t="shared" si="32"/>
        <v>VRX1000 (700) Inband; For APX (700+800) using Unknown or User-Defined Antenna</v>
      </c>
      <c r="R250" s="59">
        <f t="shared" si="33"/>
        <v>3</v>
      </c>
      <c r="S250" s="44">
        <f t="shared" si="34"/>
        <v>12</v>
      </c>
      <c r="T250" s="44">
        <f t="shared" si="35"/>
        <v>2</v>
      </c>
      <c r="U250" s="44">
        <f t="shared" si="36"/>
        <v>0</v>
      </c>
      <c r="V250" s="44">
        <f t="shared" si="37"/>
        <v>1029</v>
      </c>
      <c r="W250" s="44">
        <f t="shared" si="38"/>
        <v>13</v>
      </c>
      <c r="X250" s="6">
        <f t="shared" si="39"/>
        <v>1</v>
      </c>
      <c r="Y250" s="1" t="s">
        <v>261</v>
      </c>
    </row>
    <row r="251" spans="1:25" x14ac:dyDescent="0.3">
      <c r="A251" s="6" t="s">
        <v>4</v>
      </c>
      <c r="B251" s="6"/>
      <c r="C251" s="6"/>
      <c r="D251" s="6"/>
      <c r="E251" s="6"/>
      <c r="F251" s="6" t="s">
        <v>4</v>
      </c>
      <c r="G251" s="6" t="s">
        <v>4</v>
      </c>
      <c r="H251" s="6"/>
      <c r="I251" s="6"/>
      <c r="J251" s="9">
        <v>700</v>
      </c>
      <c r="M251" s="11" t="s">
        <v>4</v>
      </c>
      <c r="N251" s="11" t="s">
        <v>4</v>
      </c>
      <c r="O251" s="9" t="s">
        <v>24</v>
      </c>
      <c r="P251" s="6" t="s">
        <v>212</v>
      </c>
      <c r="Q251" s="32" t="str">
        <f t="shared" si="32"/>
        <v>VRX1000 (700) Inband; For APX (700+800) using Single-Band Antenna(s)</v>
      </c>
      <c r="R251" s="59">
        <f t="shared" si="33"/>
        <v>3</v>
      </c>
      <c r="S251" s="44">
        <f t="shared" si="34"/>
        <v>12</v>
      </c>
      <c r="T251" s="44">
        <f t="shared" si="35"/>
        <v>2</v>
      </c>
      <c r="U251" s="44">
        <f t="shared" si="36"/>
        <v>1</v>
      </c>
      <c r="V251" s="44">
        <f t="shared" si="37"/>
        <v>1030</v>
      </c>
      <c r="W251" s="44">
        <f t="shared" si="38"/>
        <v>13</v>
      </c>
      <c r="X251" s="6">
        <f t="shared" si="39"/>
        <v>1</v>
      </c>
      <c r="Y251" s="1" t="s">
        <v>344</v>
      </c>
    </row>
    <row r="252" spans="1:25" x14ac:dyDescent="0.3">
      <c r="A252" s="6" t="s">
        <v>4</v>
      </c>
      <c r="B252" s="6"/>
      <c r="C252" s="6"/>
      <c r="D252" s="6"/>
      <c r="E252" s="6"/>
      <c r="F252" s="6" t="s">
        <v>4</v>
      </c>
      <c r="G252" s="6" t="s">
        <v>4</v>
      </c>
      <c r="H252" s="6"/>
      <c r="I252" s="6"/>
      <c r="J252" s="9">
        <v>800</v>
      </c>
      <c r="N252" s="11" t="s">
        <v>4</v>
      </c>
      <c r="O252" s="9" t="s">
        <v>229</v>
      </c>
      <c r="P252" s="6" t="s">
        <v>212</v>
      </c>
      <c r="Q252" s="32" t="str">
        <f t="shared" si="32"/>
        <v>VRX1000 (800) Inband; For APX (800) using One All-Band Antenna</v>
      </c>
      <c r="R252" s="59">
        <f t="shared" si="33"/>
        <v>4</v>
      </c>
      <c r="S252" s="44">
        <f t="shared" si="34"/>
        <v>8</v>
      </c>
      <c r="T252" s="44">
        <f t="shared" si="35"/>
        <v>2</v>
      </c>
      <c r="U252" s="44">
        <f t="shared" si="36"/>
        <v>2</v>
      </c>
      <c r="V252" s="44">
        <f t="shared" si="37"/>
        <v>1236</v>
      </c>
      <c r="W252" s="44">
        <f t="shared" si="38"/>
        <v>13</v>
      </c>
      <c r="X252" s="6">
        <f t="shared" si="39"/>
        <v>1</v>
      </c>
      <c r="Y252" s="1" t="s">
        <v>320</v>
      </c>
    </row>
    <row r="253" spans="1:25" x14ac:dyDescent="0.3">
      <c r="A253" s="6" t="s">
        <v>4</v>
      </c>
      <c r="B253" s="6"/>
      <c r="C253" s="6"/>
      <c r="D253" s="6"/>
      <c r="E253" s="6"/>
      <c r="F253" s="6" t="s">
        <v>4</v>
      </c>
      <c r="G253" s="6" t="s">
        <v>4</v>
      </c>
      <c r="H253" s="6"/>
      <c r="I253" s="6"/>
      <c r="J253" s="9">
        <v>700</v>
      </c>
      <c r="K253" s="9" t="s">
        <v>4</v>
      </c>
      <c r="M253" s="11" t="s">
        <v>4</v>
      </c>
      <c r="N253" s="11" t="s">
        <v>4</v>
      </c>
      <c r="O253" s="9" t="s">
        <v>137</v>
      </c>
      <c r="P253" s="6" t="s">
        <v>203</v>
      </c>
      <c r="Q253" s="32" t="str">
        <f t="shared" si="32"/>
        <v>VRX1000 (700) Inband/No Crossband; For APX (VHF+700+800) using Unknown or User-Defined Antenna</v>
      </c>
      <c r="R253" s="59">
        <f t="shared" si="33"/>
        <v>3</v>
      </c>
      <c r="S253" s="44">
        <f t="shared" si="34"/>
        <v>13</v>
      </c>
      <c r="T253" s="44">
        <f t="shared" si="35"/>
        <v>1</v>
      </c>
      <c r="U253" s="44">
        <f t="shared" si="36"/>
        <v>0</v>
      </c>
      <c r="V253" s="44">
        <f t="shared" si="37"/>
        <v>1043</v>
      </c>
      <c r="W253" s="44">
        <f t="shared" si="38"/>
        <v>13</v>
      </c>
      <c r="X253" s="6">
        <f t="shared" si="39"/>
        <v>2</v>
      </c>
      <c r="Y253" s="1" t="s">
        <v>261</v>
      </c>
    </row>
    <row r="254" spans="1:25" x14ac:dyDescent="0.3">
      <c r="A254" s="6"/>
      <c r="B254" s="6" t="s">
        <v>4</v>
      </c>
      <c r="C254" s="6"/>
      <c r="D254" s="6"/>
      <c r="E254" s="6"/>
      <c r="F254" s="6" t="s">
        <v>4</v>
      </c>
      <c r="G254" s="6" t="s">
        <v>4</v>
      </c>
      <c r="H254" s="6"/>
      <c r="I254" s="6"/>
      <c r="J254" s="9">
        <v>800</v>
      </c>
      <c r="K254" s="9" t="s">
        <v>4</v>
      </c>
      <c r="L254" s="9" t="s">
        <v>4</v>
      </c>
      <c r="N254" s="11" t="s">
        <v>4</v>
      </c>
      <c r="O254" s="9" t="s">
        <v>24</v>
      </c>
      <c r="P254" s="6" t="s">
        <v>205</v>
      </c>
      <c r="Q254" s="32" t="str">
        <f t="shared" si="32"/>
        <v>VRX1000 (800) Inband &amp; Crossband; For APX (VHF+UHF+800) using Single-Band Antenna(s)</v>
      </c>
      <c r="R254" s="59">
        <f t="shared" si="33"/>
        <v>4</v>
      </c>
      <c r="S254" s="44">
        <f t="shared" si="34"/>
        <v>11</v>
      </c>
      <c r="T254" s="44">
        <f t="shared" si="35"/>
        <v>5</v>
      </c>
      <c r="U254" s="44">
        <f t="shared" si="36"/>
        <v>1</v>
      </c>
      <c r="V254" s="44">
        <f t="shared" si="37"/>
        <v>1295</v>
      </c>
      <c r="W254" s="44">
        <f t="shared" si="38"/>
        <v>14</v>
      </c>
      <c r="X254" s="6">
        <f t="shared" si="39"/>
        <v>3</v>
      </c>
      <c r="Y254" s="1" t="s">
        <v>318</v>
      </c>
    </row>
    <row r="255" spans="1:25" x14ac:dyDescent="0.3">
      <c r="A255" s="6" t="s">
        <v>4</v>
      </c>
      <c r="B255" s="6"/>
      <c r="C255" s="6"/>
      <c r="D255" s="6"/>
      <c r="E255" s="6"/>
      <c r="F255" s="6" t="s">
        <v>4</v>
      </c>
      <c r="G255" s="6" t="s">
        <v>4</v>
      </c>
      <c r="H255" s="6"/>
      <c r="I255" s="6"/>
      <c r="J255" s="9">
        <v>800</v>
      </c>
      <c r="K255" s="9" t="s">
        <v>4</v>
      </c>
      <c r="L255" s="9" t="s">
        <v>4</v>
      </c>
      <c r="N255" s="11" t="s">
        <v>4</v>
      </c>
      <c r="O255" s="9" t="s">
        <v>229</v>
      </c>
      <c r="P255" s="6" t="s">
        <v>203</v>
      </c>
      <c r="Q255" s="32" t="str">
        <f t="shared" si="32"/>
        <v>VRX1000 (800) Inband/No Crossband; For APX (VHF+UHF+800) using One All-Band Antenna</v>
      </c>
      <c r="R255" s="59">
        <f t="shared" si="33"/>
        <v>4</v>
      </c>
      <c r="S255" s="44">
        <f t="shared" si="34"/>
        <v>11</v>
      </c>
      <c r="T255" s="44">
        <f t="shared" si="35"/>
        <v>1</v>
      </c>
      <c r="U255" s="44">
        <f t="shared" si="36"/>
        <v>2</v>
      </c>
      <c r="V255" s="44">
        <f t="shared" si="37"/>
        <v>1284</v>
      </c>
      <c r="W255" s="44">
        <f t="shared" si="38"/>
        <v>13</v>
      </c>
      <c r="X255" s="6">
        <f t="shared" si="39"/>
        <v>3</v>
      </c>
      <c r="Y255" s="1" t="s">
        <v>333</v>
      </c>
    </row>
    <row r="256" spans="1:25" x14ac:dyDescent="0.3">
      <c r="A256" s="6"/>
      <c r="B256" s="6"/>
      <c r="C256" s="6" t="s">
        <v>4</v>
      </c>
      <c r="D256" s="6"/>
      <c r="E256" s="6"/>
      <c r="F256" s="6"/>
      <c r="G256" s="6"/>
      <c r="H256" s="6"/>
      <c r="I256" s="6"/>
      <c r="J256" s="9">
        <v>700</v>
      </c>
      <c r="K256" s="9" t="s">
        <v>4</v>
      </c>
      <c r="M256" s="11" t="s">
        <v>4</v>
      </c>
      <c r="N256" s="11" t="s">
        <v>4</v>
      </c>
      <c r="O256" s="9" t="s">
        <v>137</v>
      </c>
      <c r="P256" s="6" t="s">
        <v>204</v>
      </c>
      <c r="Q256" s="32" t="str">
        <f t="shared" si="32"/>
        <v>VRX1000 (700) Crossband/No Inband; For APX (VHF+700+800) using Unknown or User-Defined Antenna</v>
      </c>
      <c r="R256" s="59">
        <f t="shared" si="33"/>
        <v>3</v>
      </c>
      <c r="S256" s="44">
        <f t="shared" si="34"/>
        <v>13</v>
      </c>
      <c r="T256" s="44">
        <f t="shared" si="35"/>
        <v>3</v>
      </c>
      <c r="U256" s="44">
        <f t="shared" si="36"/>
        <v>0</v>
      </c>
      <c r="V256" s="44">
        <f t="shared" si="37"/>
        <v>1049</v>
      </c>
      <c r="W256" s="44">
        <f t="shared" si="38"/>
        <v>3</v>
      </c>
      <c r="X256" s="6">
        <f t="shared" si="39"/>
        <v>2</v>
      </c>
      <c r="Y256" s="1" t="s">
        <v>261</v>
      </c>
    </row>
    <row r="257" spans="1:26" s="74" customFormat="1" x14ac:dyDescent="0.3">
      <c r="A257" s="6"/>
      <c r="B257" s="6" t="s">
        <v>4</v>
      </c>
      <c r="C257" s="6"/>
      <c r="D257" s="6"/>
      <c r="E257" s="6"/>
      <c r="F257" s="6" t="s">
        <v>4</v>
      </c>
      <c r="G257" s="6" t="s">
        <v>4</v>
      </c>
      <c r="H257" s="6"/>
      <c r="I257" s="6"/>
      <c r="J257" s="9">
        <v>800</v>
      </c>
      <c r="K257" s="9" t="s">
        <v>4</v>
      </c>
      <c r="L257" s="9"/>
      <c r="M257" s="11" t="s">
        <v>4</v>
      </c>
      <c r="N257" s="11" t="s">
        <v>4</v>
      </c>
      <c r="O257" s="9" t="s">
        <v>24</v>
      </c>
      <c r="P257" s="6" t="s">
        <v>203</v>
      </c>
      <c r="Q257" s="32" t="str">
        <f t="shared" si="32"/>
        <v>VRX1000 (800) Inband/No Crossband; For APX (VHF+700+800) using Single-Band Antenna(s)</v>
      </c>
      <c r="R257" s="59">
        <f t="shared" si="33"/>
        <v>4</v>
      </c>
      <c r="S257" s="44">
        <f t="shared" si="34"/>
        <v>13</v>
      </c>
      <c r="T257" s="44">
        <f t="shared" si="35"/>
        <v>1</v>
      </c>
      <c r="U257" s="44">
        <f t="shared" si="36"/>
        <v>1</v>
      </c>
      <c r="V257" s="44">
        <f t="shared" si="37"/>
        <v>1317</v>
      </c>
      <c r="W257" s="44">
        <f t="shared" si="38"/>
        <v>14</v>
      </c>
      <c r="X257" s="6">
        <f t="shared" si="39"/>
        <v>2</v>
      </c>
      <c r="Y257" s="1" t="s">
        <v>340</v>
      </c>
    </row>
    <row r="258" spans="1:26" x14ac:dyDescent="0.3">
      <c r="A258" s="6"/>
      <c r="B258" s="6"/>
      <c r="C258" s="6" t="s">
        <v>4</v>
      </c>
      <c r="D258" s="6"/>
      <c r="E258" s="6"/>
      <c r="F258" s="6"/>
      <c r="G258" s="6"/>
      <c r="H258" s="6"/>
      <c r="I258" s="6"/>
      <c r="J258" s="9">
        <v>700</v>
      </c>
      <c r="K258" s="9" t="s">
        <v>4</v>
      </c>
      <c r="M258" s="11" t="s">
        <v>4</v>
      </c>
      <c r="N258" s="11" t="s">
        <v>4</v>
      </c>
      <c r="O258" s="9" t="s">
        <v>229</v>
      </c>
      <c r="P258" s="6" t="s">
        <v>204</v>
      </c>
      <c r="Q258" s="32" t="str">
        <f t="shared" si="32"/>
        <v>VRX1000 (700) Crossband/No Inband; For APX (VHF+700+800) using One All-Band Antenna</v>
      </c>
      <c r="R258" s="59">
        <f t="shared" si="33"/>
        <v>3</v>
      </c>
      <c r="S258" s="44">
        <f t="shared" si="34"/>
        <v>13</v>
      </c>
      <c r="T258" s="44">
        <f t="shared" si="35"/>
        <v>3</v>
      </c>
      <c r="U258" s="44">
        <f t="shared" si="36"/>
        <v>2</v>
      </c>
      <c r="V258" s="44">
        <f t="shared" si="37"/>
        <v>1051</v>
      </c>
      <c r="W258" s="44">
        <f t="shared" si="38"/>
        <v>3</v>
      </c>
      <c r="X258" s="6">
        <f t="shared" si="39"/>
        <v>2</v>
      </c>
      <c r="Y258" s="1" t="s">
        <v>283</v>
      </c>
    </row>
    <row r="259" spans="1:26" x14ac:dyDescent="0.3">
      <c r="A259" s="6"/>
      <c r="B259" s="6"/>
      <c r="C259" s="6"/>
      <c r="D259" s="6" t="s">
        <v>4</v>
      </c>
      <c r="E259" s="6"/>
      <c r="F259" s="6" t="s">
        <v>4</v>
      </c>
      <c r="G259" s="6" t="s">
        <v>4</v>
      </c>
      <c r="H259" s="6"/>
      <c r="I259" s="6"/>
      <c r="J259" s="9">
        <v>700</v>
      </c>
      <c r="K259" s="9" t="s">
        <v>4</v>
      </c>
      <c r="M259" s="11" t="s">
        <v>4</v>
      </c>
      <c r="N259" s="11" t="s">
        <v>4</v>
      </c>
      <c r="O259" s="9" t="s">
        <v>137</v>
      </c>
      <c r="P259" s="6" t="s">
        <v>205</v>
      </c>
      <c r="Q259" s="32" t="str">
        <f t="shared" si="32"/>
        <v>VRX1000 (700) Inband &amp; Crossband; For APX (VHF+700+800) using Unknown or User-Defined Antenna</v>
      </c>
      <c r="R259" s="59">
        <f t="shared" si="33"/>
        <v>3</v>
      </c>
      <c r="S259" s="44">
        <f t="shared" si="34"/>
        <v>13</v>
      </c>
      <c r="T259" s="44">
        <f t="shared" si="35"/>
        <v>5</v>
      </c>
      <c r="U259" s="44">
        <f t="shared" si="36"/>
        <v>0</v>
      </c>
      <c r="V259" s="44">
        <f t="shared" si="37"/>
        <v>1055</v>
      </c>
      <c r="W259" s="44">
        <f t="shared" si="38"/>
        <v>16</v>
      </c>
      <c r="X259" s="6">
        <f t="shared" si="39"/>
        <v>2</v>
      </c>
      <c r="Y259" s="1" t="s">
        <v>261</v>
      </c>
    </row>
    <row r="260" spans="1:26" x14ac:dyDescent="0.3">
      <c r="A260" s="6"/>
      <c r="B260" s="6" t="s">
        <v>4</v>
      </c>
      <c r="C260" s="6"/>
      <c r="D260" s="6"/>
      <c r="E260" s="6"/>
      <c r="F260" s="6" t="s">
        <v>4</v>
      </c>
      <c r="G260" s="6" t="s">
        <v>4</v>
      </c>
      <c r="H260" s="6"/>
      <c r="I260" s="6"/>
      <c r="J260" s="9">
        <v>800</v>
      </c>
      <c r="K260" s="9" t="s">
        <v>4</v>
      </c>
      <c r="M260" s="11" t="s">
        <v>4</v>
      </c>
      <c r="N260" s="11" t="s">
        <v>4</v>
      </c>
      <c r="O260" s="9" t="s">
        <v>24</v>
      </c>
      <c r="P260" s="6" t="s">
        <v>205</v>
      </c>
      <c r="Q260" s="32" t="str">
        <f t="shared" si="32"/>
        <v>VRX1000 (800) Inband &amp; Crossband; For APX (VHF+700+800) using Single-Band Antenna(s)</v>
      </c>
      <c r="R260" s="59">
        <f t="shared" si="33"/>
        <v>4</v>
      </c>
      <c r="S260" s="44">
        <f t="shared" si="34"/>
        <v>13</v>
      </c>
      <c r="T260" s="44">
        <f t="shared" si="35"/>
        <v>5</v>
      </c>
      <c r="U260" s="44">
        <f t="shared" si="36"/>
        <v>1</v>
      </c>
      <c r="V260" s="44">
        <f t="shared" si="37"/>
        <v>1329</v>
      </c>
      <c r="W260" s="44">
        <f t="shared" si="38"/>
        <v>14</v>
      </c>
      <c r="X260" s="6">
        <f t="shared" si="39"/>
        <v>2</v>
      </c>
      <c r="Y260" s="1" t="s">
        <v>349</v>
      </c>
    </row>
    <row r="261" spans="1:26" x14ac:dyDescent="0.3">
      <c r="A261" s="6"/>
      <c r="B261" s="6"/>
      <c r="C261" s="6"/>
      <c r="D261" s="6" t="s">
        <v>4</v>
      </c>
      <c r="E261" s="6"/>
      <c r="F261" s="6" t="s">
        <v>4</v>
      </c>
      <c r="G261" s="6" t="s">
        <v>4</v>
      </c>
      <c r="H261" s="6"/>
      <c r="I261" s="6"/>
      <c r="J261" s="9">
        <v>700</v>
      </c>
      <c r="K261" s="9" t="s">
        <v>4</v>
      </c>
      <c r="M261" s="11" t="s">
        <v>4</v>
      </c>
      <c r="N261" s="11" t="s">
        <v>4</v>
      </c>
      <c r="O261" s="9" t="s">
        <v>229</v>
      </c>
      <c r="P261" s="6" t="s">
        <v>205</v>
      </c>
      <c r="Q261" s="32" t="str">
        <f t="shared" si="32"/>
        <v>VRX1000 (700) Inband &amp; Crossband; For APX (VHF+700+800) using One All-Band Antenna</v>
      </c>
      <c r="R261" s="59">
        <f t="shared" si="33"/>
        <v>3</v>
      </c>
      <c r="S261" s="44">
        <f t="shared" si="34"/>
        <v>13</v>
      </c>
      <c r="T261" s="44">
        <f t="shared" si="35"/>
        <v>5</v>
      </c>
      <c r="U261" s="44">
        <f t="shared" si="36"/>
        <v>2</v>
      </c>
      <c r="V261" s="44">
        <f t="shared" si="37"/>
        <v>1057</v>
      </c>
      <c r="W261" s="44">
        <f t="shared" si="38"/>
        <v>16</v>
      </c>
      <c r="X261" s="6">
        <f t="shared" si="39"/>
        <v>2</v>
      </c>
      <c r="Y261" s="38" t="s">
        <v>327</v>
      </c>
    </row>
    <row r="262" spans="1:26" x14ac:dyDescent="0.3">
      <c r="A262" s="6" t="s">
        <v>4</v>
      </c>
      <c r="B262" s="6"/>
      <c r="C262" s="6"/>
      <c r="D262" s="6"/>
      <c r="E262" s="6"/>
      <c r="F262" s="6" t="s">
        <v>4</v>
      </c>
      <c r="G262" s="6" t="s">
        <v>4</v>
      </c>
      <c r="H262" s="6"/>
      <c r="I262" s="6"/>
      <c r="J262" s="9">
        <v>700</v>
      </c>
      <c r="L262" s="9" t="s">
        <v>4</v>
      </c>
      <c r="M262" s="11" t="s">
        <v>4</v>
      </c>
      <c r="N262" s="11" t="s">
        <v>4</v>
      </c>
      <c r="O262" s="9" t="s">
        <v>137</v>
      </c>
      <c r="P262" s="6" t="s">
        <v>203</v>
      </c>
      <c r="Q262" s="32" t="str">
        <f t="shared" si="32"/>
        <v>VRX1000 (700) Inband/No Crossband; For APX (UHF+700+800) using Unknown or User-Defined Antenna</v>
      </c>
      <c r="R262" s="59">
        <f t="shared" si="33"/>
        <v>3</v>
      </c>
      <c r="S262" s="44">
        <f t="shared" si="34"/>
        <v>14</v>
      </c>
      <c r="T262" s="44">
        <f t="shared" si="35"/>
        <v>1</v>
      </c>
      <c r="U262" s="44">
        <f t="shared" si="36"/>
        <v>0</v>
      </c>
      <c r="V262" s="44">
        <f t="shared" si="37"/>
        <v>1060</v>
      </c>
      <c r="W262" s="44">
        <f t="shared" si="38"/>
        <v>13</v>
      </c>
      <c r="X262" s="6">
        <f t="shared" si="39"/>
        <v>2</v>
      </c>
      <c r="Y262" s="1" t="s">
        <v>261</v>
      </c>
    </row>
    <row r="263" spans="1:26" x14ac:dyDescent="0.3">
      <c r="A263" s="6"/>
      <c r="B263" s="6" t="s">
        <v>4</v>
      </c>
      <c r="C263" s="6"/>
      <c r="D263" s="6"/>
      <c r="E263" s="6"/>
      <c r="F263" s="6" t="s">
        <v>4</v>
      </c>
      <c r="G263" s="6" t="s">
        <v>4</v>
      </c>
      <c r="H263" s="6"/>
      <c r="I263" s="6"/>
      <c r="J263" s="9">
        <v>800</v>
      </c>
      <c r="L263" s="9" t="s">
        <v>4</v>
      </c>
      <c r="M263" s="11" t="s">
        <v>4</v>
      </c>
      <c r="N263" s="11" t="s">
        <v>4</v>
      </c>
      <c r="O263" s="9" t="s">
        <v>24</v>
      </c>
      <c r="P263" s="6" t="s">
        <v>203</v>
      </c>
      <c r="Q263" s="32" t="str">
        <f t="shared" si="32"/>
        <v>VRX1000 (800) Inband/No Crossband; For APX (UHF+700+800) using Single-Band Antenna(s)</v>
      </c>
      <c r="R263" s="59">
        <f t="shared" si="33"/>
        <v>4</v>
      </c>
      <c r="S263" s="44">
        <f t="shared" si="34"/>
        <v>14</v>
      </c>
      <c r="T263" s="44">
        <f t="shared" si="35"/>
        <v>1</v>
      </c>
      <c r="U263" s="44">
        <f t="shared" si="36"/>
        <v>1</v>
      </c>
      <c r="V263" s="44">
        <f t="shared" si="37"/>
        <v>1334</v>
      </c>
      <c r="W263" s="44">
        <f t="shared" si="38"/>
        <v>14</v>
      </c>
      <c r="X263" s="6">
        <f t="shared" si="39"/>
        <v>2</v>
      </c>
      <c r="Y263" s="1" t="s">
        <v>341</v>
      </c>
    </row>
    <row r="264" spans="1:26" x14ac:dyDescent="0.3">
      <c r="A264" s="6" t="s">
        <v>4</v>
      </c>
      <c r="B264" s="6"/>
      <c r="C264" s="6"/>
      <c r="D264" s="6"/>
      <c r="E264" s="6"/>
      <c r="F264" s="6" t="s">
        <v>4</v>
      </c>
      <c r="G264" s="6" t="s">
        <v>4</v>
      </c>
      <c r="H264" s="6"/>
      <c r="I264" s="6"/>
      <c r="J264" s="9">
        <v>800</v>
      </c>
      <c r="K264" s="9" t="s">
        <v>4</v>
      </c>
      <c r="M264" s="11" t="s">
        <v>4</v>
      </c>
      <c r="N264" s="11" t="s">
        <v>4</v>
      </c>
      <c r="O264" s="9" t="s">
        <v>229</v>
      </c>
      <c r="P264" s="6" t="s">
        <v>203</v>
      </c>
      <c r="Q264" s="32" t="str">
        <f t="shared" ref="Q264:Q327" si="40">$J$6&amp;"("&amp;$J264&amp;")"&amp;" "&amp;VLOOKUP($P264,RPTCodes,2,FALSE) &amp;"; For APX ("&amp;VLOOKUP($S264,BAND_NAMES,2)&amp;") using "&amp;VLOOKUP($O264,ANTcodes,3,FALSE)</f>
        <v>VRX1000 (800) Inband/No Crossband; For APX (VHF+700+800) using One All-Band Antenna</v>
      </c>
      <c r="R264" s="59">
        <f t="shared" ref="R264:R327" si="41">VLOOKUP(J264,Freq_Bands,2)</f>
        <v>4</v>
      </c>
      <c r="S264" s="44">
        <f t="shared" ref="S264:S327" si="42">IF(K264="X",1,0)+IF(L264="X",2,0)+IF(M264="X",4,0)+IF(N264="X",8,0)</f>
        <v>13</v>
      </c>
      <c r="T264" s="44">
        <f t="shared" ref="T264:T327" si="43">VLOOKUP(P264,RPTCodes,4,FALSE)</f>
        <v>1</v>
      </c>
      <c r="U264" s="44">
        <f t="shared" ref="U264:U327" si="44">VLOOKUP(O264,ANTcodes,2,FALSE)</f>
        <v>2</v>
      </c>
      <c r="V264" s="44">
        <f t="shared" ref="V264:V327" si="45">$U264*MULT_ANT+$T264*MULT_RPT+$S264*MULT_MRF+$R264*MULT_VRF</f>
        <v>1318</v>
      </c>
      <c r="W264" s="44">
        <f t="shared" ref="W264:W327" si="46">IF($A264="X",1,0)+IF($B264="X",2,0)+IF($C264="X",3,0)+IF($D264="X",4,0)+IF($E264="X",5,0)+IF($F264="X",6,0)+IF($H264="X",10,0)+IF($G264="X",6,0)</f>
        <v>13</v>
      </c>
      <c r="X264" s="6">
        <f t="shared" ref="X264:X327" si="47">COUNTA(K264:L264)+IF(RIGHT(M264&amp;N264,1)="X",1,0)</f>
        <v>2</v>
      </c>
      <c r="Y264" s="1" t="s">
        <v>322</v>
      </c>
    </row>
    <row r="265" spans="1:26" x14ac:dyDescent="0.3">
      <c r="A265" s="6"/>
      <c r="B265" s="6"/>
      <c r="C265" s="6" t="s">
        <v>4</v>
      </c>
      <c r="D265" s="6"/>
      <c r="E265" s="6"/>
      <c r="F265" s="6"/>
      <c r="G265" s="6"/>
      <c r="H265" s="6"/>
      <c r="I265" s="6"/>
      <c r="J265" s="9">
        <v>700</v>
      </c>
      <c r="L265" s="9" t="s">
        <v>4</v>
      </c>
      <c r="M265" s="11" t="s">
        <v>4</v>
      </c>
      <c r="N265" s="11" t="s">
        <v>4</v>
      </c>
      <c r="O265" s="9" t="s">
        <v>137</v>
      </c>
      <c r="P265" s="6" t="s">
        <v>204</v>
      </c>
      <c r="Q265" s="32" t="str">
        <f t="shared" si="40"/>
        <v>VRX1000 (700) Crossband/No Inband; For APX (UHF+700+800) using Unknown or User-Defined Antenna</v>
      </c>
      <c r="R265" s="59">
        <f t="shared" si="41"/>
        <v>3</v>
      </c>
      <c r="S265" s="44">
        <f t="shared" si="42"/>
        <v>14</v>
      </c>
      <c r="T265" s="44">
        <f t="shared" si="43"/>
        <v>3</v>
      </c>
      <c r="U265" s="44">
        <f t="shared" si="44"/>
        <v>0</v>
      </c>
      <c r="V265" s="44">
        <f t="shared" si="45"/>
        <v>1066</v>
      </c>
      <c r="W265" s="44">
        <f t="shared" si="46"/>
        <v>3</v>
      </c>
      <c r="X265" s="6">
        <f t="shared" si="47"/>
        <v>2</v>
      </c>
      <c r="Y265" s="1" t="s">
        <v>261</v>
      </c>
    </row>
    <row r="266" spans="1:26" x14ac:dyDescent="0.3">
      <c r="A266" s="6"/>
      <c r="B266" s="6" t="s">
        <v>4</v>
      </c>
      <c r="C266" s="6"/>
      <c r="D266" s="6"/>
      <c r="E266" s="6"/>
      <c r="F266" s="6" t="s">
        <v>4</v>
      </c>
      <c r="G266" s="6" t="s">
        <v>4</v>
      </c>
      <c r="H266" s="6"/>
      <c r="I266" s="6"/>
      <c r="J266" s="9">
        <v>800</v>
      </c>
      <c r="L266" s="9" t="s">
        <v>4</v>
      </c>
      <c r="M266" s="11" t="s">
        <v>4</v>
      </c>
      <c r="N266" s="11" t="s">
        <v>4</v>
      </c>
      <c r="O266" s="9" t="s">
        <v>24</v>
      </c>
      <c r="P266" s="6" t="s">
        <v>205</v>
      </c>
      <c r="Q266" s="32" t="str">
        <f t="shared" si="40"/>
        <v>VRX1000 (800) Inband &amp; Crossband; For APX (UHF+700+800) using Single-Band Antenna(s)</v>
      </c>
      <c r="R266" s="59">
        <f t="shared" si="41"/>
        <v>4</v>
      </c>
      <c r="S266" s="44">
        <f t="shared" si="42"/>
        <v>14</v>
      </c>
      <c r="T266" s="44">
        <f t="shared" si="43"/>
        <v>5</v>
      </c>
      <c r="U266" s="44">
        <f t="shared" si="44"/>
        <v>1</v>
      </c>
      <c r="V266" s="44">
        <f t="shared" si="45"/>
        <v>1346</v>
      </c>
      <c r="W266" s="44">
        <f t="shared" si="46"/>
        <v>14</v>
      </c>
      <c r="X266" s="6">
        <f t="shared" si="47"/>
        <v>2</v>
      </c>
      <c r="Y266" s="1" t="s">
        <v>350</v>
      </c>
    </row>
    <row r="267" spans="1:26" x14ac:dyDescent="0.3">
      <c r="A267" s="6"/>
      <c r="B267" s="6"/>
      <c r="C267" s="6" t="s">
        <v>4</v>
      </c>
      <c r="D267" s="6"/>
      <c r="E267" s="6"/>
      <c r="F267" s="6"/>
      <c r="G267" s="6"/>
      <c r="H267" s="6"/>
      <c r="I267" s="6"/>
      <c r="J267" s="9">
        <v>700</v>
      </c>
      <c r="L267" s="9" t="s">
        <v>4</v>
      </c>
      <c r="M267" s="11" t="s">
        <v>4</v>
      </c>
      <c r="N267" s="11" t="s">
        <v>4</v>
      </c>
      <c r="O267" s="9" t="s">
        <v>229</v>
      </c>
      <c r="P267" s="6" t="s">
        <v>204</v>
      </c>
      <c r="Q267" s="32" t="str">
        <f t="shared" si="40"/>
        <v>VRX1000 (700) Crossband/No Inband; For APX (UHF+700+800) using One All-Band Antenna</v>
      </c>
      <c r="R267" s="59">
        <f t="shared" si="41"/>
        <v>3</v>
      </c>
      <c r="S267" s="44">
        <f t="shared" si="42"/>
        <v>14</v>
      </c>
      <c r="T267" s="44">
        <f t="shared" si="43"/>
        <v>3</v>
      </c>
      <c r="U267" s="44">
        <f t="shared" si="44"/>
        <v>2</v>
      </c>
      <c r="V267" s="44">
        <f t="shared" si="45"/>
        <v>1068</v>
      </c>
      <c r="W267" s="44">
        <f t="shared" si="46"/>
        <v>3</v>
      </c>
      <c r="X267" s="6">
        <f t="shared" si="47"/>
        <v>2</v>
      </c>
      <c r="Y267" s="1" t="s">
        <v>284</v>
      </c>
    </row>
    <row r="268" spans="1:26" x14ac:dyDescent="0.3">
      <c r="A268" s="6"/>
      <c r="B268" s="6"/>
      <c r="C268" s="6"/>
      <c r="D268" s="6" t="s">
        <v>4</v>
      </c>
      <c r="E268" s="6"/>
      <c r="F268" s="6" t="s">
        <v>4</v>
      </c>
      <c r="G268" s="6" t="s">
        <v>4</v>
      </c>
      <c r="H268" s="6"/>
      <c r="I268" s="6"/>
      <c r="J268" s="9">
        <v>700</v>
      </c>
      <c r="L268" s="9" t="s">
        <v>4</v>
      </c>
      <c r="M268" s="11" t="s">
        <v>4</v>
      </c>
      <c r="N268" s="11" t="s">
        <v>4</v>
      </c>
      <c r="O268" s="9" t="s">
        <v>137</v>
      </c>
      <c r="P268" s="6" t="s">
        <v>205</v>
      </c>
      <c r="Q268" s="32" t="str">
        <f t="shared" si="40"/>
        <v>VRX1000 (700) Inband &amp; Crossband; For APX (UHF+700+800) using Unknown or User-Defined Antenna</v>
      </c>
      <c r="R268" s="59">
        <f t="shared" si="41"/>
        <v>3</v>
      </c>
      <c r="S268" s="44">
        <f t="shared" si="42"/>
        <v>14</v>
      </c>
      <c r="T268" s="44">
        <f t="shared" si="43"/>
        <v>5</v>
      </c>
      <c r="U268" s="44">
        <f t="shared" si="44"/>
        <v>0</v>
      </c>
      <c r="V268" s="44">
        <f t="shared" si="45"/>
        <v>1072</v>
      </c>
      <c r="W268" s="44">
        <f t="shared" si="46"/>
        <v>16</v>
      </c>
      <c r="X268" s="6">
        <f t="shared" si="47"/>
        <v>2</v>
      </c>
      <c r="Y268" s="1" t="s">
        <v>261</v>
      </c>
    </row>
    <row r="269" spans="1:26" x14ac:dyDescent="0.3">
      <c r="A269" s="6"/>
      <c r="B269" s="6" t="s">
        <v>4</v>
      </c>
      <c r="C269" s="6"/>
      <c r="D269" s="6"/>
      <c r="E269" s="6"/>
      <c r="F269" s="6" t="s">
        <v>4</v>
      </c>
      <c r="G269" s="6" t="s">
        <v>4</v>
      </c>
      <c r="H269" s="6"/>
      <c r="I269" s="6"/>
      <c r="J269" s="9">
        <v>800</v>
      </c>
      <c r="K269" s="9" t="s">
        <v>4</v>
      </c>
      <c r="L269" s="9" t="s">
        <v>4</v>
      </c>
      <c r="M269" s="11" t="s">
        <v>4</v>
      </c>
      <c r="N269" s="11" t="s">
        <v>4</v>
      </c>
      <c r="O269" s="9" t="s">
        <v>24</v>
      </c>
      <c r="P269" s="6" t="s">
        <v>203</v>
      </c>
      <c r="Q269" s="32" t="str">
        <f t="shared" si="40"/>
        <v>VRX1000 (800) Inband/No Crossband; For APX (VHF+UHF+700+800) using Single-Band Antenna(s)</v>
      </c>
      <c r="R269" s="59">
        <f t="shared" si="41"/>
        <v>4</v>
      </c>
      <c r="S269" s="44">
        <f t="shared" si="42"/>
        <v>15</v>
      </c>
      <c r="T269" s="44">
        <f t="shared" si="43"/>
        <v>1</v>
      </c>
      <c r="U269" s="44">
        <f t="shared" si="44"/>
        <v>1</v>
      </c>
      <c r="V269" s="44">
        <f t="shared" si="45"/>
        <v>1351</v>
      </c>
      <c r="W269" s="44">
        <f t="shared" si="46"/>
        <v>14</v>
      </c>
      <c r="X269" s="6">
        <f t="shared" si="47"/>
        <v>3</v>
      </c>
      <c r="Y269" s="1" t="s">
        <v>316</v>
      </c>
    </row>
    <row r="270" spans="1:26" x14ac:dyDescent="0.3">
      <c r="A270" s="6"/>
      <c r="B270" s="6"/>
      <c r="C270" s="6"/>
      <c r="D270" s="6" t="s">
        <v>4</v>
      </c>
      <c r="E270" s="6"/>
      <c r="F270" s="6" t="s">
        <v>4</v>
      </c>
      <c r="G270" s="6" t="s">
        <v>4</v>
      </c>
      <c r="H270" s="6"/>
      <c r="I270" s="6"/>
      <c r="J270" s="9">
        <v>700</v>
      </c>
      <c r="L270" s="9" t="s">
        <v>4</v>
      </c>
      <c r="M270" s="11" t="s">
        <v>4</v>
      </c>
      <c r="N270" s="11" t="s">
        <v>4</v>
      </c>
      <c r="O270" s="9" t="s">
        <v>229</v>
      </c>
      <c r="P270" s="6" t="s">
        <v>205</v>
      </c>
      <c r="Q270" s="32" t="str">
        <f t="shared" si="40"/>
        <v>VRX1000 (700) Inband &amp; Crossband; For APX (UHF+700+800) using One All-Band Antenna</v>
      </c>
      <c r="R270" s="59">
        <f t="shared" si="41"/>
        <v>3</v>
      </c>
      <c r="S270" s="44">
        <f t="shared" si="42"/>
        <v>14</v>
      </c>
      <c r="T270" s="44">
        <f t="shared" si="43"/>
        <v>5</v>
      </c>
      <c r="U270" s="44">
        <f t="shared" si="44"/>
        <v>2</v>
      </c>
      <c r="V270" s="44">
        <f t="shared" si="45"/>
        <v>1074</v>
      </c>
      <c r="W270" s="44">
        <f t="shared" si="46"/>
        <v>16</v>
      </c>
      <c r="X270" s="6">
        <f t="shared" si="47"/>
        <v>2</v>
      </c>
      <c r="Y270" s="38" t="s">
        <v>330</v>
      </c>
    </row>
    <row r="271" spans="1:26" x14ac:dyDescent="0.3">
      <c r="A271" s="6" t="s">
        <v>4</v>
      </c>
      <c r="B271" s="6"/>
      <c r="C271" s="6"/>
      <c r="D271" s="6"/>
      <c r="E271" s="6"/>
      <c r="F271" s="6" t="s">
        <v>4</v>
      </c>
      <c r="G271" s="6" t="s">
        <v>4</v>
      </c>
      <c r="H271" s="6"/>
      <c r="I271" s="6"/>
      <c r="J271" s="9">
        <v>700</v>
      </c>
      <c r="K271" s="9" t="s">
        <v>4</v>
      </c>
      <c r="L271" s="9" t="s">
        <v>4</v>
      </c>
      <c r="M271" s="11" t="s">
        <v>4</v>
      </c>
      <c r="N271" s="11" t="s">
        <v>4</v>
      </c>
      <c r="O271" s="9" t="s">
        <v>137</v>
      </c>
      <c r="P271" s="6" t="s">
        <v>203</v>
      </c>
      <c r="Q271" s="32" t="str">
        <f t="shared" si="40"/>
        <v>VRX1000 (700) Inband/No Crossband; For APX (VHF+UHF+700+800) using Unknown or User-Defined Antenna</v>
      </c>
      <c r="R271" s="59">
        <f t="shared" si="41"/>
        <v>3</v>
      </c>
      <c r="S271" s="44">
        <f t="shared" si="42"/>
        <v>15</v>
      </c>
      <c r="T271" s="44">
        <f t="shared" si="43"/>
        <v>1</v>
      </c>
      <c r="U271" s="44">
        <f t="shared" si="44"/>
        <v>0</v>
      </c>
      <c r="V271" s="44">
        <f t="shared" si="45"/>
        <v>1077</v>
      </c>
      <c r="W271" s="44">
        <f t="shared" si="46"/>
        <v>13</v>
      </c>
      <c r="X271" s="6">
        <f t="shared" si="47"/>
        <v>3</v>
      </c>
      <c r="Y271" s="1" t="s">
        <v>261</v>
      </c>
    </row>
    <row r="272" spans="1:26" x14ac:dyDescent="0.3">
      <c r="A272" s="6"/>
      <c r="B272" s="6" t="s">
        <v>4</v>
      </c>
      <c r="C272" s="6"/>
      <c r="D272" s="6"/>
      <c r="E272" s="6"/>
      <c r="F272" s="6" t="s">
        <v>4</v>
      </c>
      <c r="G272" s="6" t="s">
        <v>4</v>
      </c>
      <c r="H272" s="6"/>
      <c r="I272" s="6"/>
      <c r="J272" s="9">
        <v>800</v>
      </c>
      <c r="K272" s="9" t="s">
        <v>4</v>
      </c>
      <c r="L272" s="9" t="s">
        <v>4</v>
      </c>
      <c r="M272" s="11" t="s">
        <v>4</v>
      </c>
      <c r="N272" s="11" t="s">
        <v>4</v>
      </c>
      <c r="O272" s="9" t="s">
        <v>24</v>
      </c>
      <c r="P272" s="6" t="s">
        <v>205</v>
      </c>
      <c r="Q272" s="32" t="str">
        <f t="shared" si="40"/>
        <v>VRX1000 (800) Inband &amp; Crossband; For APX (VHF+UHF+700+800) using Single-Band Antenna(s)</v>
      </c>
      <c r="R272" s="59">
        <f t="shared" si="41"/>
        <v>4</v>
      </c>
      <c r="S272" s="44">
        <f t="shared" si="42"/>
        <v>15</v>
      </c>
      <c r="T272" s="44">
        <f t="shared" si="43"/>
        <v>5</v>
      </c>
      <c r="U272" s="44">
        <f t="shared" si="44"/>
        <v>1</v>
      </c>
      <c r="V272" s="44">
        <f t="shared" si="45"/>
        <v>1363</v>
      </c>
      <c r="W272" s="44">
        <f t="shared" si="46"/>
        <v>14</v>
      </c>
      <c r="X272" s="6">
        <f t="shared" si="47"/>
        <v>3</v>
      </c>
      <c r="Y272" s="1" t="s">
        <v>318</v>
      </c>
      <c r="Z272" s="74"/>
    </row>
    <row r="273" spans="1:25" x14ac:dyDescent="0.3">
      <c r="A273" s="6" t="s">
        <v>4</v>
      </c>
      <c r="B273" s="6"/>
      <c r="C273" s="6"/>
      <c r="D273" s="6"/>
      <c r="E273" s="6"/>
      <c r="F273" s="6" t="s">
        <v>4</v>
      </c>
      <c r="G273" s="6" t="s">
        <v>4</v>
      </c>
      <c r="H273" s="6"/>
      <c r="I273" s="6"/>
      <c r="J273" s="9">
        <v>800</v>
      </c>
      <c r="L273" s="9" t="s">
        <v>4</v>
      </c>
      <c r="M273" s="11" t="s">
        <v>4</v>
      </c>
      <c r="N273" s="11" t="s">
        <v>4</v>
      </c>
      <c r="O273" s="9" t="s">
        <v>229</v>
      </c>
      <c r="P273" s="6" t="s">
        <v>203</v>
      </c>
      <c r="Q273" s="32" t="str">
        <f t="shared" si="40"/>
        <v>VRX1000 (800) Inband/No Crossband; For APX (UHF+700+800) using One All-Band Antenna</v>
      </c>
      <c r="R273" s="59">
        <f t="shared" si="41"/>
        <v>4</v>
      </c>
      <c r="S273" s="44">
        <f t="shared" si="42"/>
        <v>14</v>
      </c>
      <c r="T273" s="44">
        <f t="shared" si="43"/>
        <v>1</v>
      </c>
      <c r="U273" s="44">
        <f t="shared" si="44"/>
        <v>2</v>
      </c>
      <c r="V273" s="44">
        <f t="shared" si="45"/>
        <v>1335</v>
      </c>
      <c r="W273" s="44">
        <f t="shared" si="46"/>
        <v>13</v>
      </c>
      <c r="X273" s="6">
        <f t="shared" si="47"/>
        <v>2</v>
      </c>
      <c r="Y273" s="1" t="s">
        <v>325</v>
      </c>
    </row>
    <row r="274" spans="1:25" x14ac:dyDescent="0.3">
      <c r="A274" s="6"/>
      <c r="B274" s="6"/>
      <c r="C274" s="6"/>
      <c r="D274" s="6"/>
      <c r="E274" s="6" t="s">
        <v>4</v>
      </c>
      <c r="F274" s="6"/>
      <c r="G274" s="6"/>
      <c r="H274" s="6"/>
      <c r="I274" s="6"/>
      <c r="J274" s="9">
        <v>700</v>
      </c>
      <c r="K274" s="9" t="s">
        <v>4</v>
      </c>
      <c r="L274" s="9" t="s">
        <v>4</v>
      </c>
      <c r="M274" s="11" t="s">
        <v>4</v>
      </c>
      <c r="N274" s="11" t="s">
        <v>4</v>
      </c>
      <c r="O274" s="9" t="s">
        <v>137</v>
      </c>
      <c r="P274" s="6" t="s">
        <v>204</v>
      </c>
      <c r="Q274" s="32" t="str">
        <f t="shared" si="40"/>
        <v>VRX1000 (700) Crossband/No Inband; For APX (VHF+UHF+700+800) using Unknown or User-Defined Antenna</v>
      </c>
      <c r="R274" s="59">
        <f t="shared" si="41"/>
        <v>3</v>
      </c>
      <c r="S274" s="44">
        <f t="shared" si="42"/>
        <v>15</v>
      </c>
      <c r="T274" s="44">
        <f t="shared" si="43"/>
        <v>3</v>
      </c>
      <c r="U274" s="44">
        <f t="shared" si="44"/>
        <v>0</v>
      </c>
      <c r="V274" s="44">
        <f t="shared" si="45"/>
        <v>1083</v>
      </c>
      <c r="W274" s="44">
        <f t="shared" si="46"/>
        <v>5</v>
      </c>
      <c r="X274" s="6">
        <f t="shared" si="47"/>
        <v>3</v>
      </c>
      <c r="Y274" s="1" t="s">
        <v>261</v>
      </c>
    </row>
    <row r="275" spans="1:25" x14ac:dyDescent="0.3">
      <c r="A275" s="6"/>
      <c r="B275" s="6" t="s">
        <v>4</v>
      </c>
      <c r="C275" s="6"/>
      <c r="D275" s="6"/>
      <c r="E275" s="6"/>
      <c r="F275" s="6"/>
      <c r="G275" s="6"/>
      <c r="H275" s="6"/>
      <c r="I275" s="6"/>
      <c r="J275" s="9">
        <v>700</v>
      </c>
      <c r="K275" s="9" t="s">
        <v>4</v>
      </c>
      <c r="O275" s="9" t="s">
        <v>24</v>
      </c>
      <c r="P275" s="33" t="s">
        <v>213</v>
      </c>
      <c r="Q275" s="32" t="str">
        <f t="shared" si="40"/>
        <v>VRX1000 (700) Crossband; For APX (VHF) using Single-Band Antenna(s)</v>
      </c>
      <c r="R275" s="59">
        <f t="shared" si="41"/>
        <v>3</v>
      </c>
      <c r="S275" s="44">
        <f t="shared" si="42"/>
        <v>1</v>
      </c>
      <c r="T275" s="44">
        <f t="shared" si="43"/>
        <v>4</v>
      </c>
      <c r="U275" s="44">
        <f t="shared" si="44"/>
        <v>1</v>
      </c>
      <c r="V275" s="44">
        <f t="shared" si="45"/>
        <v>849</v>
      </c>
      <c r="W275" s="44">
        <f t="shared" si="46"/>
        <v>2</v>
      </c>
      <c r="X275" s="6">
        <f t="shared" si="47"/>
        <v>1</v>
      </c>
      <c r="Y275" s="1" t="s">
        <v>261</v>
      </c>
    </row>
    <row r="276" spans="1:25" x14ac:dyDescent="0.3">
      <c r="A276" s="6"/>
      <c r="B276" s="6"/>
      <c r="C276" s="6"/>
      <c r="D276" s="6"/>
      <c r="E276" s="6" t="s">
        <v>4</v>
      </c>
      <c r="F276" s="6"/>
      <c r="G276" s="6"/>
      <c r="H276" s="6"/>
      <c r="I276" s="6"/>
      <c r="J276" s="9">
        <v>700</v>
      </c>
      <c r="K276" s="9" t="s">
        <v>4</v>
      </c>
      <c r="L276" s="9" t="s">
        <v>4</v>
      </c>
      <c r="M276" s="11" t="s">
        <v>4</v>
      </c>
      <c r="N276" s="11" t="s">
        <v>4</v>
      </c>
      <c r="O276" s="9" t="s">
        <v>229</v>
      </c>
      <c r="P276" s="6" t="s">
        <v>204</v>
      </c>
      <c r="Q276" s="32" t="str">
        <f t="shared" si="40"/>
        <v>VRX1000 (700) Crossband/No Inband; For APX (VHF+UHF+700+800) using One All-Band Antenna</v>
      </c>
      <c r="R276" s="59">
        <f t="shared" si="41"/>
        <v>3</v>
      </c>
      <c r="S276" s="44">
        <f t="shared" si="42"/>
        <v>15</v>
      </c>
      <c r="T276" s="44">
        <f t="shared" si="43"/>
        <v>3</v>
      </c>
      <c r="U276" s="44">
        <f t="shared" si="44"/>
        <v>2</v>
      </c>
      <c r="V276" s="44">
        <f t="shared" si="45"/>
        <v>1085</v>
      </c>
      <c r="W276" s="44">
        <f t="shared" si="46"/>
        <v>5</v>
      </c>
      <c r="X276" s="6">
        <f t="shared" si="47"/>
        <v>3</v>
      </c>
      <c r="Y276" s="1" t="s">
        <v>302</v>
      </c>
    </row>
    <row r="277" spans="1:25" x14ac:dyDescent="0.3">
      <c r="A277" s="6"/>
      <c r="B277" s="6"/>
      <c r="C277" s="6"/>
      <c r="D277" s="6" t="s">
        <v>4</v>
      </c>
      <c r="E277" s="6"/>
      <c r="F277" s="6" t="s">
        <v>4</v>
      </c>
      <c r="G277" s="6" t="s">
        <v>4</v>
      </c>
      <c r="H277" s="6"/>
      <c r="I277" s="6"/>
      <c r="J277" s="9">
        <v>700</v>
      </c>
      <c r="K277" s="9" t="s">
        <v>4</v>
      </c>
      <c r="L277" s="9" t="s">
        <v>4</v>
      </c>
      <c r="M277" s="11" t="s">
        <v>4</v>
      </c>
      <c r="N277" s="11" t="s">
        <v>4</v>
      </c>
      <c r="O277" s="9" t="s">
        <v>137</v>
      </c>
      <c r="P277" s="6" t="s">
        <v>205</v>
      </c>
      <c r="Q277" s="32" t="str">
        <f t="shared" si="40"/>
        <v>VRX1000 (700) Inband &amp; Crossband; For APX (VHF+UHF+700+800) using Unknown or User-Defined Antenna</v>
      </c>
      <c r="R277" s="59">
        <f t="shared" si="41"/>
        <v>3</v>
      </c>
      <c r="S277" s="44">
        <f t="shared" si="42"/>
        <v>15</v>
      </c>
      <c r="T277" s="44">
        <f t="shared" si="43"/>
        <v>5</v>
      </c>
      <c r="U277" s="44">
        <f t="shared" si="44"/>
        <v>0</v>
      </c>
      <c r="V277" s="44">
        <f t="shared" si="45"/>
        <v>1089</v>
      </c>
      <c r="W277" s="44">
        <f t="shared" si="46"/>
        <v>16</v>
      </c>
      <c r="X277" s="6">
        <f t="shared" si="47"/>
        <v>3</v>
      </c>
      <c r="Y277" s="1" t="s">
        <v>261</v>
      </c>
    </row>
    <row r="278" spans="1:25" x14ac:dyDescent="0.3">
      <c r="A278" s="6"/>
      <c r="B278" s="6" t="s">
        <v>4</v>
      </c>
      <c r="C278" s="6"/>
      <c r="D278" s="6"/>
      <c r="E278" s="6"/>
      <c r="F278" s="6"/>
      <c r="G278" s="6"/>
      <c r="H278" s="6"/>
      <c r="I278" s="6"/>
      <c r="J278" s="9">
        <v>700</v>
      </c>
      <c r="K278" s="9" t="s">
        <v>4</v>
      </c>
      <c r="O278" s="9" t="s">
        <v>229</v>
      </c>
      <c r="P278" s="33" t="s">
        <v>213</v>
      </c>
      <c r="Q278" s="32" t="str">
        <f t="shared" si="40"/>
        <v>VRX1000 (700) Crossband; For APX (VHF) using One All-Band Antenna</v>
      </c>
      <c r="R278" s="59">
        <f t="shared" si="41"/>
        <v>3</v>
      </c>
      <c r="S278" s="44">
        <f t="shared" si="42"/>
        <v>1</v>
      </c>
      <c r="T278" s="44">
        <f t="shared" si="43"/>
        <v>4</v>
      </c>
      <c r="U278" s="44">
        <f t="shared" si="44"/>
        <v>2</v>
      </c>
      <c r="V278" s="44">
        <f t="shared" si="45"/>
        <v>850</v>
      </c>
      <c r="W278" s="44">
        <f t="shared" si="46"/>
        <v>2</v>
      </c>
      <c r="X278" s="6">
        <f t="shared" si="47"/>
        <v>1</v>
      </c>
      <c r="Y278" s="1" t="s">
        <v>261</v>
      </c>
    </row>
    <row r="279" spans="1:25" x14ac:dyDescent="0.3">
      <c r="A279" s="6"/>
      <c r="B279" s="6"/>
      <c r="C279" s="6"/>
      <c r="D279" s="6" t="s">
        <v>4</v>
      </c>
      <c r="E279" s="6"/>
      <c r="F279" s="6" t="s">
        <v>4</v>
      </c>
      <c r="G279" s="6" t="s">
        <v>4</v>
      </c>
      <c r="H279" s="6"/>
      <c r="I279" s="6"/>
      <c r="J279" s="9">
        <v>700</v>
      </c>
      <c r="K279" s="9" t="s">
        <v>4</v>
      </c>
      <c r="L279" s="9" t="s">
        <v>4</v>
      </c>
      <c r="M279" s="11" t="s">
        <v>4</v>
      </c>
      <c r="N279" s="11" t="s">
        <v>4</v>
      </c>
      <c r="O279" s="9" t="s">
        <v>229</v>
      </c>
      <c r="P279" s="6" t="s">
        <v>205</v>
      </c>
      <c r="Q279" s="32" t="str">
        <f t="shared" si="40"/>
        <v>VRX1000 (700) Inband &amp; Crossband; For APX (VHF+UHF+700+800) using One All-Band Antenna</v>
      </c>
      <c r="R279" s="59">
        <f t="shared" si="41"/>
        <v>3</v>
      </c>
      <c r="S279" s="44">
        <f t="shared" si="42"/>
        <v>15</v>
      </c>
      <c r="T279" s="44">
        <f t="shared" si="43"/>
        <v>5</v>
      </c>
      <c r="U279" s="44">
        <f t="shared" si="44"/>
        <v>2</v>
      </c>
      <c r="V279" s="44">
        <f t="shared" si="45"/>
        <v>1091</v>
      </c>
      <c r="W279" s="44">
        <f t="shared" si="46"/>
        <v>16</v>
      </c>
      <c r="X279" s="6">
        <f t="shared" si="47"/>
        <v>3</v>
      </c>
      <c r="Y279" s="38" t="s">
        <v>335</v>
      </c>
    </row>
    <row r="280" spans="1:25" x14ac:dyDescent="0.3">
      <c r="A280" s="6"/>
      <c r="B280" s="6" t="s">
        <v>4</v>
      </c>
      <c r="C280" s="6"/>
      <c r="D280" s="6"/>
      <c r="E280" s="6"/>
      <c r="F280" s="6"/>
      <c r="G280" s="6"/>
      <c r="H280" s="6"/>
      <c r="I280" s="6"/>
      <c r="J280" s="9">
        <v>800</v>
      </c>
      <c r="K280" s="9" t="s">
        <v>4</v>
      </c>
      <c r="O280" s="9" t="s">
        <v>137</v>
      </c>
      <c r="P280" s="33" t="s">
        <v>213</v>
      </c>
      <c r="Q280" s="32" t="str">
        <f t="shared" si="40"/>
        <v>VRX1000 (800) Crossband; For APX (VHF) using Unknown or User-Defined Antenna</v>
      </c>
      <c r="R280" s="59">
        <f t="shared" si="41"/>
        <v>4</v>
      </c>
      <c r="S280" s="44">
        <f t="shared" si="42"/>
        <v>1</v>
      </c>
      <c r="T280" s="44">
        <f t="shared" si="43"/>
        <v>4</v>
      </c>
      <c r="U280" s="44">
        <f t="shared" si="44"/>
        <v>0</v>
      </c>
      <c r="V280" s="44">
        <f t="shared" si="45"/>
        <v>1121</v>
      </c>
      <c r="W280" s="44">
        <f t="shared" si="46"/>
        <v>2</v>
      </c>
      <c r="X280" s="6">
        <f t="shared" si="47"/>
        <v>1</v>
      </c>
      <c r="Y280" s="1" t="s">
        <v>261</v>
      </c>
    </row>
    <row r="281" spans="1:25" x14ac:dyDescent="0.3">
      <c r="A281" s="6"/>
      <c r="B281" s="6" t="s">
        <v>4</v>
      </c>
      <c r="C281" s="6"/>
      <c r="D281" s="6"/>
      <c r="E281" s="6"/>
      <c r="F281" s="6"/>
      <c r="G281" s="6"/>
      <c r="H281" s="6"/>
      <c r="I281" s="6"/>
      <c r="J281" s="9">
        <v>700</v>
      </c>
      <c r="L281" s="9" t="s">
        <v>4</v>
      </c>
      <c r="O281" s="9" t="s">
        <v>24</v>
      </c>
      <c r="P281" s="33" t="s">
        <v>213</v>
      </c>
      <c r="Q281" s="32" t="str">
        <f t="shared" si="40"/>
        <v>VRX1000 (700) Crossband; For APX (UHF) using Single-Band Antenna(s)</v>
      </c>
      <c r="R281" s="59">
        <f t="shared" si="41"/>
        <v>3</v>
      </c>
      <c r="S281" s="44">
        <f t="shared" si="42"/>
        <v>2</v>
      </c>
      <c r="T281" s="44">
        <f t="shared" si="43"/>
        <v>4</v>
      </c>
      <c r="U281" s="44">
        <f t="shared" si="44"/>
        <v>1</v>
      </c>
      <c r="V281" s="44">
        <f t="shared" si="45"/>
        <v>866</v>
      </c>
      <c r="W281" s="44">
        <f t="shared" si="46"/>
        <v>2</v>
      </c>
      <c r="X281" s="6">
        <f t="shared" si="47"/>
        <v>1</v>
      </c>
      <c r="Y281" s="1" t="s">
        <v>261</v>
      </c>
    </row>
    <row r="282" spans="1:25" x14ac:dyDescent="0.3">
      <c r="A282" s="6"/>
      <c r="B282" s="6" t="s">
        <v>4</v>
      </c>
      <c r="C282" s="6"/>
      <c r="D282" s="6"/>
      <c r="E282" s="6"/>
      <c r="F282" s="6"/>
      <c r="G282" s="6"/>
      <c r="H282" s="6"/>
      <c r="I282" s="6"/>
      <c r="J282" s="9">
        <v>700</v>
      </c>
      <c r="L282" s="9" t="s">
        <v>4</v>
      </c>
      <c r="O282" s="9" t="s">
        <v>229</v>
      </c>
      <c r="P282" s="33" t="s">
        <v>213</v>
      </c>
      <c r="Q282" s="32" t="str">
        <f t="shared" si="40"/>
        <v>VRX1000 (700) Crossband; For APX (UHF) using One All-Band Antenna</v>
      </c>
      <c r="R282" s="59">
        <f t="shared" si="41"/>
        <v>3</v>
      </c>
      <c r="S282" s="44">
        <f t="shared" si="42"/>
        <v>2</v>
      </c>
      <c r="T282" s="44">
        <f t="shared" si="43"/>
        <v>4</v>
      </c>
      <c r="U282" s="44">
        <f t="shared" si="44"/>
        <v>2</v>
      </c>
      <c r="V282" s="44">
        <f t="shared" si="45"/>
        <v>867</v>
      </c>
      <c r="W282" s="44">
        <f t="shared" si="46"/>
        <v>2</v>
      </c>
      <c r="X282" s="6">
        <f t="shared" si="47"/>
        <v>1</v>
      </c>
      <c r="Y282" s="1" t="s">
        <v>261</v>
      </c>
    </row>
    <row r="283" spans="1:25" x14ac:dyDescent="0.3">
      <c r="A283" s="6"/>
      <c r="B283" s="6" t="s">
        <v>4</v>
      </c>
      <c r="C283" s="6"/>
      <c r="D283" s="6"/>
      <c r="E283" s="6"/>
      <c r="F283" s="6"/>
      <c r="G283" s="6"/>
      <c r="H283" s="6"/>
      <c r="I283" s="6"/>
      <c r="J283" s="9">
        <v>800</v>
      </c>
      <c r="L283" s="9" t="s">
        <v>4</v>
      </c>
      <c r="O283" s="9" t="s">
        <v>137</v>
      </c>
      <c r="P283" s="33" t="s">
        <v>213</v>
      </c>
      <c r="Q283" s="32" t="str">
        <f t="shared" si="40"/>
        <v>VRX1000 (800) Crossband; For APX (UHF) using Unknown or User-Defined Antenna</v>
      </c>
      <c r="R283" s="59">
        <f t="shared" si="41"/>
        <v>4</v>
      </c>
      <c r="S283" s="44">
        <f t="shared" si="42"/>
        <v>2</v>
      </c>
      <c r="T283" s="44">
        <f t="shared" si="43"/>
        <v>4</v>
      </c>
      <c r="U283" s="44">
        <f t="shared" si="44"/>
        <v>0</v>
      </c>
      <c r="V283" s="44">
        <f t="shared" si="45"/>
        <v>1138</v>
      </c>
      <c r="W283" s="44">
        <f t="shared" si="46"/>
        <v>2</v>
      </c>
      <c r="X283" s="6">
        <f t="shared" si="47"/>
        <v>1</v>
      </c>
      <c r="Y283" s="1" t="s">
        <v>261</v>
      </c>
    </row>
    <row r="284" spans="1:25" x14ac:dyDescent="0.3">
      <c r="A284" s="6"/>
      <c r="B284" s="6" t="s">
        <v>4</v>
      </c>
      <c r="C284" s="6"/>
      <c r="D284" s="6"/>
      <c r="E284" s="6"/>
      <c r="F284" s="6"/>
      <c r="G284" s="6"/>
      <c r="H284" s="6"/>
      <c r="I284" s="6"/>
      <c r="J284" s="9">
        <v>700</v>
      </c>
      <c r="K284" s="9" t="s">
        <v>4</v>
      </c>
      <c r="L284" s="9" t="s">
        <v>4</v>
      </c>
      <c r="O284" s="9" t="s">
        <v>24</v>
      </c>
      <c r="P284" s="33" t="s">
        <v>213</v>
      </c>
      <c r="Q284" s="32" t="str">
        <f t="shared" si="40"/>
        <v>VRX1000 (700) Crossband; For APX (VHF+UHF) using Single-Band Antenna(s)</v>
      </c>
      <c r="R284" s="59">
        <f t="shared" si="41"/>
        <v>3</v>
      </c>
      <c r="S284" s="44">
        <f t="shared" si="42"/>
        <v>3</v>
      </c>
      <c r="T284" s="44">
        <f t="shared" si="43"/>
        <v>4</v>
      </c>
      <c r="U284" s="44">
        <f t="shared" si="44"/>
        <v>1</v>
      </c>
      <c r="V284" s="44">
        <f t="shared" si="45"/>
        <v>883</v>
      </c>
      <c r="W284" s="44">
        <f t="shared" si="46"/>
        <v>2</v>
      </c>
      <c r="X284" s="6">
        <f t="shared" si="47"/>
        <v>2</v>
      </c>
      <c r="Y284" s="1" t="s">
        <v>261</v>
      </c>
    </row>
    <row r="285" spans="1:25" x14ac:dyDescent="0.3">
      <c r="A285" s="6"/>
      <c r="B285" s="6" t="s">
        <v>4</v>
      </c>
      <c r="C285" s="6"/>
      <c r="D285" s="6"/>
      <c r="E285" s="6"/>
      <c r="F285" s="6" t="s">
        <v>4</v>
      </c>
      <c r="G285" s="6" t="s">
        <v>4</v>
      </c>
      <c r="H285" s="6"/>
      <c r="I285" s="6"/>
      <c r="J285" s="9">
        <v>700</v>
      </c>
      <c r="K285" s="9" t="s">
        <v>4</v>
      </c>
      <c r="M285" s="11" t="s">
        <v>4</v>
      </c>
      <c r="O285" s="9" t="s">
        <v>24</v>
      </c>
      <c r="P285" s="6" t="s">
        <v>203</v>
      </c>
      <c r="Q285" s="32" t="str">
        <f t="shared" si="40"/>
        <v>VRX1000 (700) Inband/No Crossband; For APX (VHF+700) using Single-Band Antenna(s)</v>
      </c>
      <c r="R285" s="59">
        <f t="shared" si="41"/>
        <v>3</v>
      </c>
      <c r="S285" s="44">
        <f t="shared" si="42"/>
        <v>5</v>
      </c>
      <c r="T285" s="44">
        <f t="shared" si="43"/>
        <v>1</v>
      </c>
      <c r="U285" s="44">
        <f t="shared" si="44"/>
        <v>1</v>
      </c>
      <c r="V285" s="44">
        <f t="shared" si="45"/>
        <v>908</v>
      </c>
      <c r="W285" s="44">
        <f t="shared" si="46"/>
        <v>14</v>
      </c>
      <c r="X285" s="6">
        <f t="shared" si="47"/>
        <v>2</v>
      </c>
      <c r="Y285" s="1" t="s">
        <v>340</v>
      </c>
    </row>
    <row r="286" spans="1:25" x14ac:dyDescent="0.3">
      <c r="A286" s="6"/>
      <c r="B286" s="6"/>
      <c r="C286" s="6"/>
      <c r="D286" s="6" t="s">
        <v>4</v>
      </c>
      <c r="E286" s="6"/>
      <c r="F286" s="6"/>
      <c r="G286" s="6"/>
      <c r="H286" s="6"/>
      <c r="I286" s="6"/>
      <c r="J286" s="9">
        <v>800</v>
      </c>
      <c r="K286" s="9" t="s">
        <v>4</v>
      </c>
      <c r="L286" s="9" t="s">
        <v>4</v>
      </c>
      <c r="O286" s="9" t="s">
        <v>137</v>
      </c>
      <c r="P286" s="33" t="s">
        <v>213</v>
      </c>
      <c r="Q286" s="32" t="str">
        <f t="shared" si="40"/>
        <v>VRX1000 (800) Crossband; For APX (VHF+UHF) using Unknown or User-Defined Antenna</v>
      </c>
      <c r="R286" s="59">
        <f t="shared" si="41"/>
        <v>4</v>
      </c>
      <c r="S286" s="44">
        <f t="shared" si="42"/>
        <v>3</v>
      </c>
      <c r="T286" s="44">
        <f t="shared" si="43"/>
        <v>4</v>
      </c>
      <c r="U286" s="44">
        <f t="shared" si="44"/>
        <v>0</v>
      </c>
      <c r="V286" s="44">
        <f t="shared" si="45"/>
        <v>1155</v>
      </c>
      <c r="W286" s="44">
        <f t="shared" si="46"/>
        <v>4</v>
      </c>
      <c r="X286" s="6">
        <f t="shared" si="47"/>
        <v>2</v>
      </c>
      <c r="Y286" s="1" t="s">
        <v>261</v>
      </c>
    </row>
    <row r="287" spans="1:25" x14ac:dyDescent="0.3">
      <c r="A287" s="6"/>
      <c r="B287" s="6" t="s">
        <v>4</v>
      </c>
      <c r="C287" s="6"/>
      <c r="D287" s="6"/>
      <c r="E287" s="6"/>
      <c r="F287" s="6" t="s">
        <v>4</v>
      </c>
      <c r="G287" s="6" t="s">
        <v>4</v>
      </c>
      <c r="H287" s="6"/>
      <c r="I287" s="6"/>
      <c r="J287" s="9">
        <v>700</v>
      </c>
      <c r="K287" s="9" t="s">
        <v>4</v>
      </c>
      <c r="M287" s="11" t="s">
        <v>4</v>
      </c>
      <c r="O287" s="9" t="s">
        <v>24</v>
      </c>
      <c r="P287" s="6" t="s">
        <v>205</v>
      </c>
      <c r="Q287" s="32" t="str">
        <f t="shared" si="40"/>
        <v>VRX1000 (700) Inband &amp; Crossband; For APX (VHF+700) using Single-Band Antenna(s)</v>
      </c>
      <c r="R287" s="59">
        <f t="shared" si="41"/>
        <v>3</v>
      </c>
      <c r="S287" s="44">
        <f t="shared" si="42"/>
        <v>5</v>
      </c>
      <c r="T287" s="44">
        <f t="shared" si="43"/>
        <v>5</v>
      </c>
      <c r="U287" s="44">
        <f t="shared" si="44"/>
        <v>1</v>
      </c>
      <c r="V287" s="44">
        <f t="shared" si="45"/>
        <v>920</v>
      </c>
      <c r="W287" s="44">
        <f t="shared" si="46"/>
        <v>14</v>
      </c>
      <c r="X287" s="6">
        <f t="shared" si="47"/>
        <v>2</v>
      </c>
      <c r="Y287" s="1" t="s">
        <v>349</v>
      </c>
    </row>
    <row r="288" spans="1:25" x14ac:dyDescent="0.3">
      <c r="A288" s="6"/>
      <c r="B288" s="6"/>
      <c r="C288" s="6"/>
      <c r="D288" s="6" t="s">
        <v>4</v>
      </c>
      <c r="E288" s="6"/>
      <c r="F288" s="6"/>
      <c r="G288" s="6"/>
      <c r="H288" s="6"/>
      <c r="I288" s="6"/>
      <c r="J288" s="9">
        <v>800</v>
      </c>
      <c r="K288" s="9" t="s">
        <v>4</v>
      </c>
      <c r="L288" s="9" t="s">
        <v>4</v>
      </c>
      <c r="O288" s="9" t="s">
        <v>229</v>
      </c>
      <c r="P288" s="33" t="s">
        <v>213</v>
      </c>
      <c r="Q288" s="32" t="str">
        <f t="shared" si="40"/>
        <v>VRX1000 (800) Crossband; For APX (VHF+UHF) using One All-Band Antenna</v>
      </c>
      <c r="R288" s="59">
        <f t="shared" si="41"/>
        <v>4</v>
      </c>
      <c r="S288" s="44">
        <f t="shared" si="42"/>
        <v>3</v>
      </c>
      <c r="T288" s="44">
        <f t="shared" si="43"/>
        <v>4</v>
      </c>
      <c r="U288" s="44">
        <f t="shared" si="44"/>
        <v>2</v>
      </c>
      <c r="V288" s="44">
        <f t="shared" si="45"/>
        <v>1157</v>
      </c>
      <c r="W288" s="44">
        <f t="shared" si="46"/>
        <v>4</v>
      </c>
      <c r="X288" s="6">
        <f t="shared" si="47"/>
        <v>2</v>
      </c>
      <c r="Y288" s="1" t="s">
        <v>286</v>
      </c>
    </row>
    <row r="289" spans="1:25" x14ac:dyDescent="0.3">
      <c r="A289" s="6" t="s">
        <v>4</v>
      </c>
      <c r="B289" s="6"/>
      <c r="C289" s="6"/>
      <c r="D289" s="6"/>
      <c r="E289" s="6"/>
      <c r="F289" s="6" t="s">
        <v>4</v>
      </c>
      <c r="G289" s="6" t="s">
        <v>4</v>
      </c>
      <c r="H289" s="6"/>
      <c r="I289" s="6"/>
      <c r="J289" s="9">
        <v>800</v>
      </c>
      <c r="M289" s="11" t="s">
        <v>4</v>
      </c>
      <c r="O289" s="9" t="s">
        <v>137</v>
      </c>
      <c r="P289" s="6" t="s">
        <v>212</v>
      </c>
      <c r="Q289" s="32" t="str">
        <f t="shared" si="40"/>
        <v>VRX1000 (800) Inband; For APX (700) using Unknown or User-Defined Antenna</v>
      </c>
      <c r="R289" s="59">
        <f t="shared" si="41"/>
        <v>4</v>
      </c>
      <c r="S289" s="44">
        <f t="shared" si="42"/>
        <v>4</v>
      </c>
      <c r="T289" s="44">
        <f t="shared" si="43"/>
        <v>2</v>
      </c>
      <c r="U289" s="44">
        <f t="shared" si="44"/>
        <v>0</v>
      </c>
      <c r="V289" s="44">
        <f t="shared" si="45"/>
        <v>1166</v>
      </c>
      <c r="W289" s="44">
        <f t="shared" si="46"/>
        <v>13</v>
      </c>
      <c r="X289" s="6">
        <f t="shared" si="47"/>
        <v>1</v>
      </c>
      <c r="Y289" s="1" t="s">
        <v>261</v>
      </c>
    </row>
    <row r="290" spans="1:25" x14ac:dyDescent="0.3">
      <c r="A290" s="6" t="s">
        <v>4</v>
      </c>
      <c r="B290" s="6"/>
      <c r="C290" s="6"/>
      <c r="D290" s="6"/>
      <c r="E290" s="6"/>
      <c r="F290" s="6" t="s">
        <v>4</v>
      </c>
      <c r="G290" s="6" t="s">
        <v>4</v>
      </c>
      <c r="H290" s="6"/>
      <c r="I290" s="6"/>
      <c r="J290" s="9">
        <v>800</v>
      </c>
      <c r="M290" s="11" t="s">
        <v>4</v>
      </c>
      <c r="O290" s="9" t="s">
        <v>24</v>
      </c>
      <c r="P290" s="6" t="s">
        <v>212</v>
      </c>
      <c r="Q290" s="32" t="str">
        <f t="shared" si="40"/>
        <v>VRX1000 (800) Inband; For APX (700) using Single-Band Antenna(s)</v>
      </c>
      <c r="R290" s="59">
        <f t="shared" si="41"/>
        <v>4</v>
      </c>
      <c r="S290" s="44">
        <f t="shared" si="42"/>
        <v>4</v>
      </c>
      <c r="T290" s="44">
        <f t="shared" si="43"/>
        <v>2</v>
      </c>
      <c r="U290" s="44">
        <f t="shared" si="44"/>
        <v>1</v>
      </c>
      <c r="V290" s="44">
        <f t="shared" si="45"/>
        <v>1167</v>
      </c>
      <c r="W290" s="44">
        <f t="shared" si="46"/>
        <v>13</v>
      </c>
      <c r="X290" s="6">
        <f t="shared" si="47"/>
        <v>1</v>
      </c>
      <c r="Y290" s="1" t="s">
        <v>344</v>
      </c>
    </row>
    <row r="291" spans="1:25" x14ac:dyDescent="0.3">
      <c r="A291" s="6" t="s">
        <v>4</v>
      </c>
      <c r="B291" s="6"/>
      <c r="C291" s="6"/>
      <c r="D291" s="6"/>
      <c r="E291" s="6"/>
      <c r="F291" s="6" t="s">
        <v>4</v>
      </c>
      <c r="G291" s="6" t="s">
        <v>4</v>
      </c>
      <c r="H291" s="6"/>
      <c r="I291" s="6"/>
      <c r="J291" s="9">
        <v>800</v>
      </c>
      <c r="M291" s="11" t="s">
        <v>4</v>
      </c>
      <c r="N291" s="11" t="s">
        <v>4</v>
      </c>
      <c r="O291" s="9" t="s">
        <v>229</v>
      </c>
      <c r="P291" s="6" t="s">
        <v>212</v>
      </c>
      <c r="Q291" s="32" t="str">
        <f t="shared" si="40"/>
        <v>VRX1000 (800) Inband; For APX (700+800) using One All-Band Antenna</v>
      </c>
      <c r="R291" s="59">
        <f t="shared" si="41"/>
        <v>4</v>
      </c>
      <c r="S291" s="44">
        <f t="shared" si="42"/>
        <v>12</v>
      </c>
      <c r="T291" s="44">
        <f t="shared" si="43"/>
        <v>2</v>
      </c>
      <c r="U291" s="44">
        <f t="shared" si="44"/>
        <v>2</v>
      </c>
      <c r="V291" s="44">
        <f t="shared" si="45"/>
        <v>1304</v>
      </c>
      <c r="W291" s="44">
        <f t="shared" si="46"/>
        <v>13</v>
      </c>
      <c r="X291" s="6">
        <f t="shared" si="47"/>
        <v>1</v>
      </c>
      <c r="Y291" s="1" t="s">
        <v>320</v>
      </c>
    </row>
    <row r="292" spans="1:25" x14ac:dyDescent="0.3">
      <c r="A292" s="6" t="s">
        <v>4</v>
      </c>
      <c r="B292" s="6"/>
      <c r="C292" s="6"/>
      <c r="D292" s="6"/>
      <c r="E292" s="6"/>
      <c r="F292" s="6" t="s">
        <v>4</v>
      </c>
      <c r="G292" s="6" t="s">
        <v>4</v>
      </c>
      <c r="H292" s="6"/>
      <c r="I292" s="6"/>
      <c r="J292" s="9">
        <v>800</v>
      </c>
      <c r="K292" s="9" t="s">
        <v>4</v>
      </c>
      <c r="M292" s="11" t="s">
        <v>4</v>
      </c>
      <c r="O292" s="9" t="s">
        <v>137</v>
      </c>
      <c r="P292" s="6" t="s">
        <v>203</v>
      </c>
      <c r="Q292" s="32" t="str">
        <f t="shared" si="40"/>
        <v>VRX1000 (800) Inband/No Crossband; For APX (VHF+700) using Unknown or User-Defined Antenna</v>
      </c>
      <c r="R292" s="59">
        <f t="shared" si="41"/>
        <v>4</v>
      </c>
      <c r="S292" s="44">
        <f t="shared" si="42"/>
        <v>5</v>
      </c>
      <c r="T292" s="44">
        <f t="shared" si="43"/>
        <v>1</v>
      </c>
      <c r="U292" s="44">
        <f t="shared" si="44"/>
        <v>0</v>
      </c>
      <c r="V292" s="44">
        <f t="shared" si="45"/>
        <v>1180</v>
      </c>
      <c r="W292" s="44">
        <f t="shared" si="46"/>
        <v>13</v>
      </c>
      <c r="X292" s="6">
        <f t="shared" si="47"/>
        <v>2</v>
      </c>
      <c r="Y292" s="1" t="s">
        <v>261</v>
      </c>
    </row>
    <row r="293" spans="1:25" x14ac:dyDescent="0.3">
      <c r="A293" s="6"/>
      <c r="B293" s="6" t="s">
        <v>4</v>
      </c>
      <c r="C293" s="6"/>
      <c r="D293" s="6"/>
      <c r="E293" s="6"/>
      <c r="F293" s="6" t="s">
        <v>4</v>
      </c>
      <c r="G293" s="6" t="s">
        <v>4</v>
      </c>
      <c r="H293" s="6"/>
      <c r="I293" s="6"/>
      <c r="J293" s="9">
        <v>700</v>
      </c>
      <c r="L293" s="9" t="s">
        <v>4</v>
      </c>
      <c r="M293" s="11" t="s">
        <v>4</v>
      </c>
      <c r="O293" s="9" t="s">
        <v>24</v>
      </c>
      <c r="P293" s="6" t="s">
        <v>203</v>
      </c>
      <c r="Q293" s="32" t="str">
        <f t="shared" si="40"/>
        <v>VRX1000 (700) Inband/No Crossband; For APX (UHF+700) using Single-Band Antenna(s)</v>
      </c>
      <c r="R293" s="59">
        <f t="shared" si="41"/>
        <v>3</v>
      </c>
      <c r="S293" s="44">
        <f t="shared" si="42"/>
        <v>6</v>
      </c>
      <c r="T293" s="44">
        <f t="shared" si="43"/>
        <v>1</v>
      </c>
      <c r="U293" s="44">
        <f t="shared" si="44"/>
        <v>1</v>
      </c>
      <c r="V293" s="44">
        <f t="shared" si="45"/>
        <v>925</v>
      </c>
      <c r="W293" s="44">
        <f t="shared" si="46"/>
        <v>14</v>
      </c>
      <c r="X293" s="6">
        <f t="shared" si="47"/>
        <v>2</v>
      </c>
      <c r="Y293" s="1" t="s">
        <v>341</v>
      </c>
    </row>
    <row r="294" spans="1:25" x14ac:dyDescent="0.3">
      <c r="A294" s="6" t="s">
        <v>4</v>
      </c>
      <c r="B294" s="6"/>
      <c r="C294" s="6"/>
      <c r="D294" s="6"/>
      <c r="E294" s="6"/>
      <c r="F294" s="6" t="s">
        <v>4</v>
      </c>
      <c r="G294" s="6" t="s">
        <v>4</v>
      </c>
      <c r="H294" s="6"/>
      <c r="I294" s="6"/>
      <c r="J294" s="9">
        <v>800</v>
      </c>
      <c r="K294" s="9" t="s">
        <v>4</v>
      </c>
      <c r="L294" s="9" t="s">
        <v>4</v>
      </c>
      <c r="M294" s="11" t="s">
        <v>4</v>
      </c>
      <c r="N294" s="11" t="s">
        <v>4</v>
      </c>
      <c r="O294" s="9" t="s">
        <v>229</v>
      </c>
      <c r="P294" s="6" t="s">
        <v>203</v>
      </c>
      <c r="Q294" s="32" t="str">
        <f t="shared" si="40"/>
        <v>VRX1000 (800) Inband/No Crossband; For APX (VHF+UHF+700+800) using One All-Band Antenna</v>
      </c>
      <c r="R294" s="59">
        <f t="shared" si="41"/>
        <v>4</v>
      </c>
      <c r="S294" s="44">
        <f t="shared" si="42"/>
        <v>15</v>
      </c>
      <c r="T294" s="44">
        <f t="shared" si="43"/>
        <v>1</v>
      </c>
      <c r="U294" s="44">
        <f t="shared" si="44"/>
        <v>2</v>
      </c>
      <c r="V294" s="44">
        <f t="shared" si="45"/>
        <v>1352</v>
      </c>
      <c r="W294" s="44">
        <f t="shared" si="46"/>
        <v>13</v>
      </c>
      <c r="X294" s="6">
        <f t="shared" si="47"/>
        <v>3</v>
      </c>
      <c r="Y294" s="1" t="s">
        <v>333</v>
      </c>
    </row>
    <row r="295" spans="1:25" x14ac:dyDescent="0.3">
      <c r="A295" s="6"/>
      <c r="B295" s="6"/>
      <c r="C295" s="6" t="s">
        <v>4</v>
      </c>
      <c r="D295" s="6"/>
      <c r="E295" s="6"/>
      <c r="F295" s="6"/>
      <c r="G295" s="6"/>
      <c r="H295" s="6"/>
      <c r="I295" s="6"/>
      <c r="J295" s="9">
        <v>800</v>
      </c>
      <c r="K295" s="9" t="s">
        <v>4</v>
      </c>
      <c r="M295" s="11" t="s">
        <v>4</v>
      </c>
      <c r="O295" s="9" t="s">
        <v>137</v>
      </c>
      <c r="P295" s="6" t="s">
        <v>204</v>
      </c>
      <c r="Q295" s="32" t="str">
        <f t="shared" si="40"/>
        <v>VRX1000 (800) Crossband/No Inband; For APX (VHF+700) using Unknown or User-Defined Antenna</v>
      </c>
      <c r="R295" s="59">
        <f t="shared" si="41"/>
        <v>4</v>
      </c>
      <c r="S295" s="44">
        <f t="shared" si="42"/>
        <v>5</v>
      </c>
      <c r="T295" s="44">
        <f t="shared" si="43"/>
        <v>3</v>
      </c>
      <c r="U295" s="44">
        <f t="shared" si="44"/>
        <v>0</v>
      </c>
      <c r="V295" s="44">
        <f t="shared" si="45"/>
        <v>1186</v>
      </c>
      <c r="W295" s="44">
        <f t="shared" si="46"/>
        <v>3</v>
      </c>
      <c r="X295" s="6">
        <f t="shared" si="47"/>
        <v>2</v>
      </c>
      <c r="Y295" s="1" t="s">
        <v>261</v>
      </c>
    </row>
    <row r="296" spans="1:25" s="74" customFormat="1" x14ac:dyDescent="0.3">
      <c r="A296" s="6"/>
      <c r="B296" s="6" t="s">
        <v>4</v>
      </c>
      <c r="C296" s="6"/>
      <c r="D296" s="6"/>
      <c r="E296" s="6"/>
      <c r="F296" s="6" t="s">
        <v>4</v>
      </c>
      <c r="G296" s="6" t="s">
        <v>4</v>
      </c>
      <c r="H296" s="6"/>
      <c r="I296" s="6"/>
      <c r="J296" s="9">
        <v>700</v>
      </c>
      <c r="K296" s="9"/>
      <c r="L296" s="9" t="s">
        <v>4</v>
      </c>
      <c r="M296" s="11" t="s">
        <v>4</v>
      </c>
      <c r="N296" s="9"/>
      <c r="O296" s="9" t="s">
        <v>24</v>
      </c>
      <c r="P296" s="6" t="s">
        <v>205</v>
      </c>
      <c r="Q296" s="32" t="str">
        <f t="shared" si="40"/>
        <v>VRX1000 (700) Inband &amp; Crossband; For APX (UHF+700) using Single-Band Antenna(s)</v>
      </c>
      <c r="R296" s="59">
        <f t="shared" si="41"/>
        <v>3</v>
      </c>
      <c r="S296" s="44">
        <f t="shared" si="42"/>
        <v>6</v>
      </c>
      <c r="T296" s="44">
        <f t="shared" si="43"/>
        <v>5</v>
      </c>
      <c r="U296" s="44">
        <f t="shared" si="44"/>
        <v>1</v>
      </c>
      <c r="V296" s="44">
        <f t="shared" si="45"/>
        <v>937</v>
      </c>
      <c r="W296" s="44">
        <f t="shared" si="46"/>
        <v>14</v>
      </c>
      <c r="X296" s="6">
        <f t="shared" si="47"/>
        <v>2</v>
      </c>
      <c r="Y296" s="1" t="s">
        <v>350</v>
      </c>
    </row>
    <row r="297" spans="1:25" x14ac:dyDescent="0.3">
      <c r="A297" s="6"/>
      <c r="B297" s="6"/>
      <c r="C297" s="6" t="s">
        <v>4</v>
      </c>
      <c r="D297" s="6"/>
      <c r="E297" s="6"/>
      <c r="F297" s="6"/>
      <c r="G297" s="6"/>
      <c r="H297" s="6"/>
      <c r="I297" s="6"/>
      <c r="J297" s="9">
        <v>800</v>
      </c>
      <c r="K297" s="9" t="s">
        <v>4</v>
      </c>
      <c r="M297" s="11" t="s">
        <v>4</v>
      </c>
      <c r="O297" s="9" t="s">
        <v>229</v>
      </c>
      <c r="P297" s="6" t="s">
        <v>204</v>
      </c>
      <c r="Q297" s="32" t="str">
        <f t="shared" si="40"/>
        <v>VRX1000 (800) Crossband/No Inband; For APX (VHF+700) using One All-Band Antenna</v>
      </c>
      <c r="R297" s="59">
        <f t="shared" si="41"/>
        <v>4</v>
      </c>
      <c r="S297" s="44">
        <f t="shared" si="42"/>
        <v>5</v>
      </c>
      <c r="T297" s="44">
        <f t="shared" si="43"/>
        <v>3</v>
      </c>
      <c r="U297" s="44">
        <f t="shared" si="44"/>
        <v>2</v>
      </c>
      <c r="V297" s="44">
        <f t="shared" si="45"/>
        <v>1188</v>
      </c>
      <c r="W297" s="44">
        <f t="shared" si="46"/>
        <v>3</v>
      </c>
      <c r="X297" s="6">
        <f t="shared" si="47"/>
        <v>2</v>
      </c>
      <c r="Y297" s="1" t="s">
        <v>283</v>
      </c>
    </row>
    <row r="298" spans="1:25" x14ac:dyDescent="0.3">
      <c r="A298" s="6"/>
      <c r="B298" s="6"/>
      <c r="C298" s="6"/>
      <c r="D298" s="6" t="s">
        <v>4</v>
      </c>
      <c r="E298" s="6"/>
      <c r="F298" s="6" t="s">
        <v>4</v>
      </c>
      <c r="G298" s="6" t="s">
        <v>4</v>
      </c>
      <c r="H298" s="6"/>
      <c r="I298" s="6"/>
      <c r="J298" s="9">
        <v>800</v>
      </c>
      <c r="K298" s="9" t="s">
        <v>4</v>
      </c>
      <c r="M298" s="11" t="s">
        <v>4</v>
      </c>
      <c r="O298" s="9" t="s">
        <v>137</v>
      </c>
      <c r="P298" s="6" t="s">
        <v>205</v>
      </c>
      <c r="Q298" s="32" t="str">
        <f t="shared" si="40"/>
        <v>VRX1000 (800) Inband &amp; Crossband; For APX (VHF+700) using Unknown or User-Defined Antenna</v>
      </c>
      <c r="R298" s="59">
        <f t="shared" si="41"/>
        <v>4</v>
      </c>
      <c r="S298" s="44">
        <f t="shared" si="42"/>
        <v>5</v>
      </c>
      <c r="T298" s="44">
        <f t="shared" si="43"/>
        <v>5</v>
      </c>
      <c r="U298" s="44">
        <f t="shared" si="44"/>
        <v>0</v>
      </c>
      <c r="V298" s="44">
        <f t="shared" si="45"/>
        <v>1192</v>
      </c>
      <c r="W298" s="44">
        <f t="shared" si="46"/>
        <v>16</v>
      </c>
      <c r="X298" s="6">
        <f t="shared" si="47"/>
        <v>2</v>
      </c>
      <c r="Y298" s="1" t="s">
        <v>261</v>
      </c>
    </row>
    <row r="299" spans="1:25" x14ac:dyDescent="0.3">
      <c r="A299" s="6"/>
      <c r="B299" s="6" t="s">
        <v>4</v>
      </c>
      <c r="C299" s="6"/>
      <c r="D299" s="6"/>
      <c r="E299" s="6"/>
      <c r="F299" s="6" t="s">
        <v>4</v>
      </c>
      <c r="G299" s="6" t="s">
        <v>4</v>
      </c>
      <c r="H299" s="6"/>
      <c r="I299" s="6"/>
      <c r="J299" s="9">
        <v>700</v>
      </c>
      <c r="K299" s="9" t="s">
        <v>4</v>
      </c>
      <c r="L299" s="9" t="s">
        <v>4</v>
      </c>
      <c r="M299" s="11" t="s">
        <v>4</v>
      </c>
      <c r="O299" s="9" t="s">
        <v>24</v>
      </c>
      <c r="P299" s="6" t="s">
        <v>203</v>
      </c>
      <c r="Q299" s="32" t="str">
        <f t="shared" si="40"/>
        <v>VRX1000 (700) Inband/No Crossband; For APX (VHF+UHF+700) using Single-Band Antenna(s)</v>
      </c>
      <c r="R299" s="59">
        <f t="shared" si="41"/>
        <v>3</v>
      </c>
      <c r="S299" s="44">
        <f t="shared" si="42"/>
        <v>7</v>
      </c>
      <c r="T299" s="44">
        <f t="shared" si="43"/>
        <v>1</v>
      </c>
      <c r="U299" s="44">
        <f t="shared" si="44"/>
        <v>1</v>
      </c>
      <c r="V299" s="44">
        <f t="shared" si="45"/>
        <v>942</v>
      </c>
      <c r="W299" s="44">
        <f t="shared" si="46"/>
        <v>14</v>
      </c>
      <c r="X299" s="6">
        <f t="shared" si="47"/>
        <v>3</v>
      </c>
      <c r="Y299" s="1" t="s">
        <v>316</v>
      </c>
    </row>
    <row r="300" spans="1:25" x14ac:dyDescent="0.3">
      <c r="A300" s="6"/>
      <c r="B300" s="6"/>
      <c r="C300" s="6"/>
      <c r="D300" s="6" t="s">
        <v>4</v>
      </c>
      <c r="E300" s="6"/>
      <c r="F300" s="6" t="s">
        <v>4</v>
      </c>
      <c r="G300" s="6" t="s">
        <v>4</v>
      </c>
      <c r="H300" s="6"/>
      <c r="I300" s="6"/>
      <c r="J300" s="9">
        <v>800</v>
      </c>
      <c r="K300" s="9" t="s">
        <v>4</v>
      </c>
      <c r="M300" s="11" t="s">
        <v>4</v>
      </c>
      <c r="O300" s="9" t="s">
        <v>229</v>
      </c>
      <c r="P300" s="6" t="s">
        <v>205</v>
      </c>
      <c r="Q300" s="32" t="str">
        <f t="shared" si="40"/>
        <v>VRX1000 (800) Inband &amp; Crossband; For APX (VHF+700) using One All-Band Antenna</v>
      </c>
      <c r="R300" s="59">
        <f t="shared" si="41"/>
        <v>4</v>
      </c>
      <c r="S300" s="44">
        <f t="shared" si="42"/>
        <v>5</v>
      </c>
      <c r="T300" s="44">
        <f t="shared" si="43"/>
        <v>5</v>
      </c>
      <c r="U300" s="44">
        <f t="shared" si="44"/>
        <v>2</v>
      </c>
      <c r="V300" s="44">
        <f t="shared" si="45"/>
        <v>1194</v>
      </c>
      <c r="W300" s="44">
        <f t="shared" si="46"/>
        <v>16</v>
      </c>
      <c r="X300" s="6">
        <f t="shared" si="47"/>
        <v>2</v>
      </c>
      <c r="Y300" s="38" t="s">
        <v>327</v>
      </c>
    </row>
    <row r="301" spans="1:25" x14ac:dyDescent="0.3">
      <c r="A301" s="6" t="s">
        <v>4</v>
      </c>
      <c r="B301" s="6"/>
      <c r="C301" s="6"/>
      <c r="D301" s="6"/>
      <c r="E301" s="6"/>
      <c r="F301" s="6" t="s">
        <v>4</v>
      </c>
      <c r="G301" s="6" t="s">
        <v>4</v>
      </c>
      <c r="H301" s="6"/>
      <c r="I301" s="6"/>
      <c r="J301" s="9">
        <v>800</v>
      </c>
      <c r="L301" s="9" t="s">
        <v>4</v>
      </c>
      <c r="M301" s="11" t="s">
        <v>4</v>
      </c>
      <c r="O301" s="9" t="s">
        <v>137</v>
      </c>
      <c r="P301" s="6" t="s">
        <v>203</v>
      </c>
      <c r="Q301" s="32" t="str">
        <f t="shared" si="40"/>
        <v>VRX1000 (800) Inband/No Crossband; For APX (UHF+700) using Unknown or User-Defined Antenna</v>
      </c>
      <c r="R301" s="59">
        <f t="shared" si="41"/>
        <v>4</v>
      </c>
      <c r="S301" s="44">
        <f t="shared" si="42"/>
        <v>6</v>
      </c>
      <c r="T301" s="44">
        <f t="shared" si="43"/>
        <v>1</v>
      </c>
      <c r="U301" s="44">
        <f t="shared" si="44"/>
        <v>0</v>
      </c>
      <c r="V301" s="44">
        <f t="shared" si="45"/>
        <v>1197</v>
      </c>
      <c r="W301" s="44">
        <f t="shared" si="46"/>
        <v>13</v>
      </c>
      <c r="X301" s="6">
        <f t="shared" si="47"/>
        <v>2</v>
      </c>
      <c r="Y301" s="1" t="s">
        <v>261</v>
      </c>
    </row>
    <row r="302" spans="1:25" x14ac:dyDescent="0.3">
      <c r="A302" s="6"/>
      <c r="B302" s="6" t="s">
        <v>4</v>
      </c>
      <c r="C302" s="6"/>
      <c r="D302" s="6"/>
      <c r="E302" s="6"/>
      <c r="F302" s="6" t="s">
        <v>4</v>
      </c>
      <c r="G302" s="6" t="s">
        <v>4</v>
      </c>
      <c r="H302" s="6"/>
      <c r="I302" s="6"/>
      <c r="J302" s="9">
        <v>700</v>
      </c>
      <c r="K302" s="9" t="s">
        <v>4</v>
      </c>
      <c r="L302" s="9" t="s">
        <v>4</v>
      </c>
      <c r="M302" s="11" t="s">
        <v>4</v>
      </c>
      <c r="O302" s="9" t="s">
        <v>24</v>
      </c>
      <c r="P302" s="6" t="s">
        <v>205</v>
      </c>
      <c r="Q302" s="32" t="str">
        <f t="shared" si="40"/>
        <v>VRX1000 (700) Inband &amp; Crossband; For APX (VHF+UHF+700) using Single-Band Antenna(s)</v>
      </c>
      <c r="R302" s="59">
        <f t="shared" si="41"/>
        <v>3</v>
      </c>
      <c r="S302" s="44">
        <f t="shared" si="42"/>
        <v>7</v>
      </c>
      <c r="T302" s="44">
        <f t="shared" si="43"/>
        <v>5</v>
      </c>
      <c r="U302" s="44">
        <f t="shared" si="44"/>
        <v>1</v>
      </c>
      <c r="V302" s="44">
        <f t="shared" si="45"/>
        <v>954</v>
      </c>
      <c r="W302" s="44">
        <f t="shared" si="46"/>
        <v>14</v>
      </c>
      <c r="X302" s="6">
        <f t="shared" si="47"/>
        <v>3</v>
      </c>
      <c r="Y302" s="1" t="s">
        <v>318</v>
      </c>
    </row>
    <row r="303" spans="1:25" x14ac:dyDescent="0.3">
      <c r="A303" s="6" t="s">
        <v>4</v>
      </c>
      <c r="B303" s="6"/>
      <c r="C303" s="6"/>
      <c r="D303" s="6"/>
      <c r="E303" s="6"/>
      <c r="F303" s="6" t="s">
        <v>4</v>
      </c>
      <c r="G303" s="6" t="s">
        <v>4</v>
      </c>
      <c r="H303" s="6"/>
      <c r="I303" s="6"/>
      <c r="J303" s="9">
        <v>700</v>
      </c>
      <c r="K303" s="9" t="s">
        <v>4</v>
      </c>
      <c r="M303" s="11" t="s">
        <v>4</v>
      </c>
      <c r="O303" s="9" t="s">
        <v>229</v>
      </c>
      <c r="P303" s="6" t="s">
        <v>203</v>
      </c>
      <c r="Q303" s="32" t="str">
        <f t="shared" si="40"/>
        <v>VRX1000 (700) Inband/No Crossband; For APX (VHF+700) using One All-Band Antenna</v>
      </c>
      <c r="R303" s="59">
        <f t="shared" si="41"/>
        <v>3</v>
      </c>
      <c r="S303" s="44">
        <f t="shared" si="42"/>
        <v>5</v>
      </c>
      <c r="T303" s="44">
        <f t="shared" si="43"/>
        <v>1</v>
      </c>
      <c r="U303" s="44">
        <f t="shared" si="44"/>
        <v>2</v>
      </c>
      <c r="V303" s="44">
        <f t="shared" si="45"/>
        <v>909</v>
      </c>
      <c r="W303" s="44">
        <f t="shared" si="46"/>
        <v>13</v>
      </c>
      <c r="X303" s="6">
        <f t="shared" si="47"/>
        <v>2</v>
      </c>
      <c r="Y303" s="1" t="s">
        <v>322</v>
      </c>
    </row>
    <row r="304" spans="1:25" x14ac:dyDescent="0.3">
      <c r="A304" s="6"/>
      <c r="B304" s="6"/>
      <c r="C304" s="6" t="s">
        <v>4</v>
      </c>
      <c r="D304" s="6"/>
      <c r="E304" s="6"/>
      <c r="F304" s="6"/>
      <c r="G304" s="6"/>
      <c r="H304" s="6"/>
      <c r="I304" s="6"/>
      <c r="J304" s="9">
        <v>800</v>
      </c>
      <c r="L304" s="9" t="s">
        <v>4</v>
      </c>
      <c r="M304" s="11" t="s">
        <v>4</v>
      </c>
      <c r="O304" s="9" t="s">
        <v>137</v>
      </c>
      <c r="P304" s="6" t="s">
        <v>204</v>
      </c>
      <c r="Q304" s="32" t="str">
        <f t="shared" si="40"/>
        <v>VRX1000 (800) Crossband/No Inband; For APX (UHF+700) using Unknown or User-Defined Antenna</v>
      </c>
      <c r="R304" s="59">
        <f t="shared" si="41"/>
        <v>4</v>
      </c>
      <c r="S304" s="44">
        <f t="shared" si="42"/>
        <v>6</v>
      </c>
      <c r="T304" s="44">
        <f t="shared" si="43"/>
        <v>3</v>
      </c>
      <c r="U304" s="44">
        <f t="shared" si="44"/>
        <v>0</v>
      </c>
      <c r="V304" s="44">
        <f t="shared" si="45"/>
        <v>1203</v>
      </c>
      <c r="W304" s="44">
        <f t="shared" si="46"/>
        <v>3</v>
      </c>
      <c r="X304" s="6">
        <f t="shared" si="47"/>
        <v>2</v>
      </c>
      <c r="Y304" s="1" t="s">
        <v>261</v>
      </c>
    </row>
    <row r="305" spans="1:25" x14ac:dyDescent="0.3">
      <c r="A305" s="6"/>
      <c r="B305" s="6" t="s">
        <v>4</v>
      </c>
      <c r="C305" s="6"/>
      <c r="D305" s="6"/>
      <c r="E305" s="6"/>
      <c r="F305" s="6" t="s">
        <v>4</v>
      </c>
      <c r="G305" s="6" t="s">
        <v>4</v>
      </c>
      <c r="H305" s="6"/>
      <c r="I305" s="6"/>
      <c r="J305" s="9">
        <v>700</v>
      </c>
      <c r="K305" s="9" t="s">
        <v>4</v>
      </c>
      <c r="N305" s="11" t="s">
        <v>4</v>
      </c>
      <c r="O305" s="9" t="s">
        <v>24</v>
      </c>
      <c r="P305" s="6" t="s">
        <v>203</v>
      </c>
      <c r="Q305" s="32" t="str">
        <f t="shared" si="40"/>
        <v>VRX1000 (700) Inband/No Crossband; For APX (VHF+800) using Single-Band Antenna(s)</v>
      </c>
      <c r="R305" s="59">
        <f t="shared" si="41"/>
        <v>3</v>
      </c>
      <c r="S305" s="44">
        <f t="shared" si="42"/>
        <v>9</v>
      </c>
      <c r="T305" s="44">
        <f t="shared" si="43"/>
        <v>1</v>
      </c>
      <c r="U305" s="44">
        <f t="shared" si="44"/>
        <v>1</v>
      </c>
      <c r="V305" s="44">
        <f t="shared" si="45"/>
        <v>976</v>
      </c>
      <c r="W305" s="44">
        <f t="shared" si="46"/>
        <v>14</v>
      </c>
      <c r="X305" s="6">
        <f t="shared" si="47"/>
        <v>2</v>
      </c>
      <c r="Y305" s="1" t="s">
        <v>340</v>
      </c>
    </row>
    <row r="306" spans="1:25" x14ac:dyDescent="0.3">
      <c r="A306" s="6"/>
      <c r="B306" s="6"/>
      <c r="C306" s="6" t="s">
        <v>4</v>
      </c>
      <c r="D306" s="6"/>
      <c r="E306" s="6"/>
      <c r="F306" s="6"/>
      <c r="G306" s="6"/>
      <c r="H306" s="6"/>
      <c r="I306" s="6"/>
      <c r="J306" s="9">
        <v>800</v>
      </c>
      <c r="L306" s="9" t="s">
        <v>4</v>
      </c>
      <c r="M306" s="11" t="s">
        <v>4</v>
      </c>
      <c r="O306" s="9" t="s">
        <v>229</v>
      </c>
      <c r="P306" s="6" t="s">
        <v>204</v>
      </c>
      <c r="Q306" s="32" t="str">
        <f t="shared" si="40"/>
        <v>VRX1000 (800) Crossband/No Inband; For APX (UHF+700) using One All-Band Antenna</v>
      </c>
      <c r="R306" s="59">
        <f t="shared" si="41"/>
        <v>4</v>
      </c>
      <c r="S306" s="44">
        <f t="shared" si="42"/>
        <v>6</v>
      </c>
      <c r="T306" s="44">
        <f t="shared" si="43"/>
        <v>3</v>
      </c>
      <c r="U306" s="44">
        <f t="shared" si="44"/>
        <v>2</v>
      </c>
      <c r="V306" s="44">
        <f t="shared" si="45"/>
        <v>1205</v>
      </c>
      <c r="W306" s="44">
        <f t="shared" si="46"/>
        <v>3</v>
      </c>
      <c r="X306" s="6">
        <f t="shared" si="47"/>
        <v>2</v>
      </c>
      <c r="Y306" s="1" t="s">
        <v>284</v>
      </c>
    </row>
    <row r="307" spans="1:25" x14ac:dyDescent="0.3">
      <c r="A307" s="6"/>
      <c r="B307" s="6"/>
      <c r="C307" s="6"/>
      <c r="D307" s="6" t="s">
        <v>4</v>
      </c>
      <c r="E307" s="6"/>
      <c r="F307" s="6" t="s">
        <v>4</v>
      </c>
      <c r="G307" s="6" t="s">
        <v>4</v>
      </c>
      <c r="H307" s="6"/>
      <c r="I307" s="6"/>
      <c r="J307" s="9">
        <v>800</v>
      </c>
      <c r="L307" s="9" t="s">
        <v>4</v>
      </c>
      <c r="M307" s="11" t="s">
        <v>4</v>
      </c>
      <c r="O307" s="9" t="s">
        <v>137</v>
      </c>
      <c r="P307" s="6" t="s">
        <v>205</v>
      </c>
      <c r="Q307" s="32" t="str">
        <f t="shared" si="40"/>
        <v>VRX1000 (800) Inband &amp; Crossband; For APX (UHF+700) using Unknown or User-Defined Antenna</v>
      </c>
      <c r="R307" s="59">
        <f t="shared" si="41"/>
        <v>4</v>
      </c>
      <c r="S307" s="44">
        <f t="shared" si="42"/>
        <v>6</v>
      </c>
      <c r="T307" s="44">
        <f t="shared" si="43"/>
        <v>5</v>
      </c>
      <c r="U307" s="44">
        <f t="shared" si="44"/>
        <v>0</v>
      </c>
      <c r="V307" s="44">
        <f t="shared" si="45"/>
        <v>1209</v>
      </c>
      <c r="W307" s="44">
        <f t="shared" si="46"/>
        <v>16</v>
      </c>
      <c r="X307" s="6">
        <f t="shared" si="47"/>
        <v>2</v>
      </c>
      <c r="Y307" s="1" t="s">
        <v>261</v>
      </c>
    </row>
    <row r="308" spans="1:25" x14ac:dyDescent="0.3">
      <c r="A308" s="6"/>
      <c r="B308" s="6" t="s">
        <v>4</v>
      </c>
      <c r="C308" s="6"/>
      <c r="D308" s="6"/>
      <c r="E308" s="6"/>
      <c r="F308" s="6" t="s">
        <v>4</v>
      </c>
      <c r="G308" s="6" t="s">
        <v>4</v>
      </c>
      <c r="H308" s="6"/>
      <c r="I308" s="6"/>
      <c r="J308" s="9">
        <v>700</v>
      </c>
      <c r="K308" s="9" t="s">
        <v>4</v>
      </c>
      <c r="N308" s="11" t="s">
        <v>4</v>
      </c>
      <c r="O308" s="9" t="s">
        <v>24</v>
      </c>
      <c r="P308" s="6" t="s">
        <v>205</v>
      </c>
      <c r="Q308" s="32" t="str">
        <f t="shared" si="40"/>
        <v>VRX1000 (700) Inband &amp; Crossband; For APX (VHF+800) using Single-Band Antenna(s)</v>
      </c>
      <c r="R308" s="59">
        <f t="shared" si="41"/>
        <v>3</v>
      </c>
      <c r="S308" s="44">
        <f t="shared" si="42"/>
        <v>9</v>
      </c>
      <c r="T308" s="44">
        <f t="shared" si="43"/>
        <v>5</v>
      </c>
      <c r="U308" s="44">
        <f t="shared" si="44"/>
        <v>1</v>
      </c>
      <c r="V308" s="44">
        <f t="shared" si="45"/>
        <v>988</v>
      </c>
      <c r="W308" s="44">
        <f t="shared" si="46"/>
        <v>14</v>
      </c>
      <c r="X308" s="6">
        <f t="shared" si="47"/>
        <v>2</v>
      </c>
      <c r="Y308" s="1" t="s">
        <v>349</v>
      </c>
    </row>
    <row r="309" spans="1:25" x14ac:dyDescent="0.3">
      <c r="A309" s="6"/>
      <c r="B309" s="6"/>
      <c r="C309" s="6"/>
      <c r="D309" s="6" t="s">
        <v>4</v>
      </c>
      <c r="E309" s="6"/>
      <c r="F309" s="6" t="s">
        <v>4</v>
      </c>
      <c r="G309" s="6" t="s">
        <v>4</v>
      </c>
      <c r="H309" s="6"/>
      <c r="I309" s="6"/>
      <c r="J309" s="9">
        <v>800</v>
      </c>
      <c r="L309" s="9" t="s">
        <v>4</v>
      </c>
      <c r="M309" s="11" t="s">
        <v>4</v>
      </c>
      <c r="O309" s="9" t="s">
        <v>229</v>
      </c>
      <c r="P309" s="6" t="s">
        <v>205</v>
      </c>
      <c r="Q309" s="32" t="str">
        <f t="shared" si="40"/>
        <v>VRX1000 (800) Inband &amp; Crossband; For APX (UHF+700) using One All-Band Antenna</v>
      </c>
      <c r="R309" s="59">
        <f t="shared" si="41"/>
        <v>4</v>
      </c>
      <c r="S309" s="44">
        <f t="shared" si="42"/>
        <v>6</v>
      </c>
      <c r="T309" s="44">
        <f t="shared" si="43"/>
        <v>5</v>
      </c>
      <c r="U309" s="44">
        <f t="shared" si="44"/>
        <v>2</v>
      </c>
      <c r="V309" s="44">
        <f t="shared" si="45"/>
        <v>1211</v>
      </c>
      <c r="W309" s="44">
        <f t="shared" si="46"/>
        <v>16</v>
      </c>
      <c r="X309" s="6">
        <f t="shared" si="47"/>
        <v>2</v>
      </c>
      <c r="Y309" s="38" t="s">
        <v>330</v>
      </c>
    </row>
    <row r="310" spans="1:25" x14ac:dyDescent="0.3">
      <c r="A310" s="6" t="s">
        <v>4</v>
      </c>
      <c r="B310" s="6"/>
      <c r="C310" s="6"/>
      <c r="D310" s="6"/>
      <c r="E310" s="6"/>
      <c r="F310" s="6" t="s">
        <v>4</v>
      </c>
      <c r="G310" s="6" t="s">
        <v>4</v>
      </c>
      <c r="H310" s="6"/>
      <c r="I310" s="6"/>
      <c r="J310" s="9">
        <v>800</v>
      </c>
      <c r="K310" s="9" t="s">
        <v>4</v>
      </c>
      <c r="L310" s="9" t="s">
        <v>4</v>
      </c>
      <c r="M310" s="11" t="s">
        <v>4</v>
      </c>
      <c r="O310" s="9" t="s">
        <v>137</v>
      </c>
      <c r="P310" s="6" t="s">
        <v>203</v>
      </c>
      <c r="Q310" s="32" t="str">
        <f t="shared" si="40"/>
        <v>VRX1000 (800) Inband/No Crossband; For APX (VHF+UHF+700) using Unknown or User-Defined Antenna</v>
      </c>
      <c r="R310" s="59">
        <f t="shared" si="41"/>
        <v>4</v>
      </c>
      <c r="S310" s="44">
        <f t="shared" si="42"/>
        <v>7</v>
      </c>
      <c r="T310" s="44">
        <f t="shared" si="43"/>
        <v>1</v>
      </c>
      <c r="U310" s="44">
        <f t="shared" si="44"/>
        <v>0</v>
      </c>
      <c r="V310" s="44">
        <f t="shared" si="45"/>
        <v>1214</v>
      </c>
      <c r="W310" s="44">
        <f t="shared" si="46"/>
        <v>13</v>
      </c>
      <c r="X310" s="6">
        <f t="shared" si="47"/>
        <v>3</v>
      </c>
      <c r="Y310" s="1" t="s">
        <v>261</v>
      </c>
    </row>
    <row r="311" spans="1:25" x14ac:dyDescent="0.3">
      <c r="A311" s="6"/>
      <c r="B311" s="6" t="s">
        <v>4</v>
      </c>
      <c r="C311" s="6"/>
      <c r="D311" s="6"/>
      <c r="E311" s="6"/>
      <c r="F311" s="6" t="s">
        <v>4</v>
      </c>
      <c r="G311" s="6" t="s">
        <v>4</v>
      </c>
      <c r="H311" s="6"/>
      <c r="I311" s="6"/>
      <c r="J311" s="9">
        <v>700</v>
      </c>
      <c r="L311" s="9" t="s">
        <v>4</v>
      </c>
      <c r="N311" s="11" t="s">
        <v>4</v>
      </c>
      <c r="O311" s="9" t="s">
        <v>24</v>
      </c>
      <c r="P311" s="6" t="s">
        <v>203</v>
      </c>
      <c r="Q311" s="32" t="str">
        <f t="shared" si="40"/>
        <v>VRX1000 (700) Inband/No Crossband; For APX (UHF+800) using Single-Band Antenna(s)</v>
      </c>
      <c r="R311" s="59">
        <f t="shared" si="41"/>
        <v>3</v>
      </c>
      <c r="S311" s="44">
        <f t="shared" si="42"/>
        <v>10</v>
      </c>
      <c r="T311" s="44">
        <f t="shared" si="43"/>
        <v>1</v>
      </c>
      <c r="U311" s="44">
        <f t="shared" si="44"/>
        <v>1</v>
      </c>
      <c r="V311" s="44">
        <f t="shared" si="45"/>
        <v>993</v>
      </c>
      <c r="W311" s="44">
        <f t="shared" si="46"/>
        <v>14</v>
      </c>
      <c r="X311" s="6">
        <f t="shared" si="47"/>
        <v>2</v>
      </c>
      <c r="Y311" s="1" t="s">
        <v>341</v>
      </c>
    </row>
    <row r="312" spans="1:25" x14ac:dyDescent="0.3">
      <c r="A312" s="6" t="s">
        <v>4</v>
      </c>
      <c r="B312" s="6"/>
      <c r="C312" s="6"/>
      <c r="D312" s="6"/>
      <c r="E312" s="6"/>
      <c r="F312" s="6" t="s">
        <v>4</v>
      </c>
      <c r="G312" s="6" t="s">
        <v>4</v>
      </c>
      <c r="H312" s="6"/>
      <c r="I312" s="6"/>
      <c r="J312" s="9">
        <v>700</v>
      </c>
      <c r="L312" s="9" t="s">
        <v>4</v>
      </c>
      <c r="M312" s="11" t="s">
        <v>4</v>
      </c>
      <c r="O312" s="9" t="s">
        <v>229</v>
      </c>
      <c r="P312" s="6" t="s">
        <v>203</v>
      </c>
      <c r="Q312" s="32" t="str">
        <f t="shared" si="40"/>
        <v>VRX1000 (700) Inband/No Crossband; For APX (UHF+700) using One All-Band Antenna</v>
      </c>
      <c r="R312" s="59">
        <f t="shared" si="41"/>
        <v>3</v>
      </c>
      <c r="S312" s="44">
        <f t="shared" si="42"/>
        <v>6</v>
      </c>
      <c r="T312" s="44">
        <f t="shared" si="43"/>
        <v>1</v>
      </c>
      <c r="U312" s="44">
        <f t="shared" si="44"/>
        <v>2</v>
      </c>
      <c r="V312" s="44">
        <f t="shared" si="45"/>
        <v>926</v>
      </c>
      <c r="W312" s="44">
        <f t="shared" si="46"/>
        <v>13</v>
      </c>
      <c r="X312" s="6">
        <f t="shared" si="47"/>
        <v>2</v>
      </c>
      <c r="Y312" s="1" t="s">
        <v>325</v>
      </c>
    </row>
    <row r="313" spans="1:25" x14ac:dyDescent="0.3">
      <c r="A313" s="6"/>
      <c r="B313" s="6"/>
      <c r="C313" s="6"/>
      <c r="D313" s="6"/>
      <c r="E313" s="6" t="s">
        <v>4</v>
      </c>
      <c r="F313" s="6"/>
      <c r="G313" s="6"/>
      <c r="H313" s="6"/>
      <c r="I313" s="6"/>
      <c r="J313" s="9">
        <v>800</v>
      </c>
      <c r="K313" s="9" t="s">
        <v>4</v>
      </c>
      <c r="L313" s="9" t="s">
        <v>4</v>
      </c>
      <c r="M313" s="11" t="s">
        <v>4</v>
      </c>
      <c r="O313" s="9" t="s">
        <v>137</v>
      </c>
      <c r="P313" s="6" t="s">
        <v>204</v>
      </c>
      <c r="Q313" s="32" t="str">
        <f t="shared" si="40"/>
        <v>VRX1000 (800) Crossband/No Inband; For APX (VHF+UHF+700) using Unknown or User-Defined Antenna</v>
      </c>
      <c r="R313" s="59">
        <f t="shared" si="41"/>
        <v>4</v>
      </c>
      <c r="S313" s="44">
        <f t="shared" si="42"/>
        <v>7</v>
      </c>
      <c r="T313" s="44">
        <f t="shared" si="43"/>
        <v>3</v>
      </c>
      <c r="U313" s="44">
        <f t="shared" si="44"/>
        <v>0</v>
      </c>
      <c r="V313" s="44">
        <f t="shared" si="45"/>
        <v>1220</v>
      </c>
      <c r="W313" s="44">
        <f t="shared" si="46"/>
        <v>5</v>
      </c>
      <c r="X313" s="6">
        <f t="shared" si="47"/>
        <v>3</v>
      </c>
      <c r="Y313" s="1" t="s">
        <v>261</v>
      </c>
    </row>
    <row r="314" spans="1:25" x14ac:dyDescent="0.3">
      <c r="A314" s="6"/>
      <c r="B314" s="6" t="s">
        <v>4</v>
      </c>
      <c r="C314" s="6"/>
      <c r="D314" s="6"/>
      <c r="E314" s="6"/>
      <c r="F314" s="6" t="s">
        <v>4</v>
      </c>
      <c r="G314" s="6" t="s">
        <v>4</v>
      </c>
      <c r="H314" s="6"/>
      <c r="I314" s="6"/>
      <c r="J314" s="9">
        <v>700</v>
      </c>
      <c r="L314" s="9" t="s">
        <v>4</v>
      </c>
      <c r="N314" s="11" t="s">
        <v>4</v>
      </c>
      <c r="O314" s="9" t="s">
        <v>24</v>
      </c>
      <c r="P314" s="6" t="s">
        <v>205</v>
      </c>
      <c r="Q314" s="32" t="str">
        <f t="shared" si="40"/>
        <v>VRX1000 (700) Inband &amp; Crossband; For APX (UHF+800) using Single-Band Antenna(s)</v>
      </c>
      <c r="R314" s="59">
        <f t="shared" si="41"/>
        <v>3</v>
      </c>
      <c r="S314" s="44">
        <f t="shared" si="42"/>
        <v>10</v>
      </c>
      <c r="T314" s="44">
        <f t="shared" si="43"/>
        <v>5</v>
      </c>
      <c r="U314" s="44">
        <f t="shared" si="44"/>
        <v>1</v>
      </c>
      <c r="V314" s="44">
        <f t="shared" si="45"/>
        <v>1005</v>
      </c>
      <c r="W314" s="44">
        <f t="shared" si="46"/>
        <v>14</v>
      </c>
      <c r="X314" s="6">
        <f t="shared" si="47"/>
        <v>2</v>
      </c>
      <c r="Y314" s="1" t="s">
        <v>350</v>
      </c>
    </row>
    <row r="315" spans="1:25" x14ac:dyDescent="0.3">
      <c r="A315" s="6"/>
      <c r="B315" s="6"/>
      <c r="C315" s="6"/>
      <c r="D315" s="6"/>
      <c r="E315" s="6" t="s">
        <v>4</v>
      </c>
      <c r="F315" s="6"/>
      <c r="G315" s="6"/>
      <c r="H315" s="6"/>
      <c r="I315" s="6"/>
      <c r="J315" s="9">
        <v>800</v>
      </c>
      <c r="K315" s="9" t="s">
        <v>4</v>
      </c>
      <c r="L315" s="9" t="s">
        <v>4</v>
      </c>
      <c r="M315" s="11" t="s">
        <v>4</v>
      </c>
      <c r="O315" s="9" t="s">
        <v>229</v>
      </c>
      <c r="P315" s="6" t="s">
        <v>204</v>
      </c>
      <c r="Q315" s="32" t="str">
        <f t="shared" si="40"/>
        <v>VRX1000 (800) Crossband/No Inband; For APX (VHF+UHF+700) using One All-Band Antenna</v>
      </c>
      <c r="R315" s="59">
        <f t="shared" si="41"/>
        <v>4</v>
      </c>
      <c r="S315" s="44">
        <f t="shared" si="42"/>
        <v>7</v>
      </c>
      <c r="T315" s="44">
        <f t="shared" si="43"/>
        <v>3</v>
      </c>
      <c r="U315" s="44">
        <f t="shared" si="44"/>
        <v>2</v>
      </c>
      <c r="V315" s="44">
        <f t="shared" si="45"/>
        <v>1222</v>
      </c>
      <c r="W315" s="44">
        <f t="shared" si="46"/>
        <v>5</v>
      </c>
      <c r="X315" s="6">
        <f t="shared" si="47"/>
        <v>3</v>
      </c>
      <c r="Y315" s="1" t="s">
        <v>302</v>
      </c>
    </row>
    <row r="316" spans="1:25" x14ac:dyDescent="0.3">
      <c r="A316" s="6"/>
      <c r="B316" s="6"/>
      <c r="C316" s="6"/>
      <c r="D316" s="6" t="s">
        <v>4</v>
      </c>
      <c r="E316" s="6"/>
      <c r="F316" s="6" t="s">
        <v>4</v>
      </c>
      <c r="G316" s="6" t="s">
        <v>4</v>
      </c>
      <c r="H316" s="6"/>
      <c r="I316" s="6"/>
      <c r="J316" s="9">
        <v>800</v>
      </c>
      <c r="K316" s="9" t="s">
        <v>4</v>
      </c>
      <c r="L316" s="9" t="s">
        <v>4</v>
      </c>
      <c r="M316" s="11" t="s">
        <v>4</v>
      </c>
      <c r="O316" s="9" t="s">
        <v>137</v>
      </c>
      <c r="P316" s="6" t="s">
        <v>205</v>
      </c>
      <c r="Q316" s="32" t="str">
        <f t="shared" si="40"/>
        <v>VRX1000 (800) Inband &amp; Crossband; For APX (VHF+UHF+700) using Unknown or User-Defined Antenna</v>
      </c>
      <c r="R316" s="59">
        <f t="shared" si="41"/>
        <v>4</v>
      </c>
      <c r="S316" s="44">
        <f t="shared" si="42"/>
        <v>7</v>
      </c>
      <c r="T316" s="44">
        <f t="shared" si="43"/>
        <v>5</v>
      </c>
      <c r="U316" s="44">
        <f t="shared" si="44"/>
        <v>0</v>
      </c>
      <c r="V316" s="44">
        <f t="shared" si="45"/>
        <v>1226</v>
      </c>
      <c r="W316" s="44">
        <f t="shared" si="46"/>
        <v>16</v>
      </c>
      <c r="X316" s="6">
        <f t="shared" si="47"/>
        <v>3</v>
      </c>
      <c r="Y316" s="1" t="s">
        <v>261</v>
      </c>
    </row>
    <row r="317" spans="1:25" x14ac:dyDescent="0.3">
      <c r="A317" s="6"/>
      <c r="B317" s="6" t="s">
        <v>4</v>
      </c>
      <c r="C317" s="6"/>
      <c r="D317" s="6"/>
      <c r="E317" s="6"/>
      <c r="F317" s="6" t="s">
        <v>4</v>
      </c>
      <c r="G317" s="6" t="s">
        <v>4</v>
      </c>
      <c r="H317" s="6"/>
      <c r="I317" s="6"/>
      <c r="J317" s="9">
        <v>700</v>
      </c>
      <c r="K317" s="9" t="s">
        <v>4</v>
      </c>
      <c r="L317" s="9" t="s">
        <v>4</v>
      </c>
      <c r="N317" s="11" t="s">
        <v>4</v>
      </c>
      <c r="O317" s="9" t="s">
        <v>24</v>
      </c>
      <c r="P317" s="6" t="s">
        <v>203</v>
      </c>
      <c r="Q317" s="32" t="str">
        <f t="shared" si="40"/>
        <v>VRX1000 (700) Inband/No Crossband; For APX (VHF+UHF+800) using Single-Band Antenna(s)</v>
      </c>
      <c r="R317" s="59">
        <f t="shared" si="41"/>
        <v>3</v>
      </c>
      <c r="S317" s="44">
        <f t="shared" si="42"/>
        <v>11</v>
      </c>
      <c r="T317" s="44">
        <f t="shared" si="43"/>
        <v>1</v>
      </c>
      <c r="U317" s="44">
        <f t="shared" si="44"/>
        <v>1</v>
      </c>
      <c r="V317" s="44">
        <f t="shared" si="45"/>
        <v>1010</v>
      </c>
      <c r="W317" s="44">
        <f t="shared" si="46"/>
        <v>14</v>
      </c>
      <c r="X317" s="6">
        <f t="shared" si="47"/>
        <v>3</v>
      </c>
      <c r="Y317" s="1" t="s">
        <v>316</v>
      </c>
    </row>
    <row r="318" spans="1:25" x14ac:dyDescent="0.3">
      <c r="A318" s="6"/>
      <c r="B318" s="6"/>
      <c r="C318" s="6"/>
      <c r="D318" s="6" t="s">
        <v>4</v>
      </c>
      <c r="E318" s="6"/>
      <c r="F318" s="6" t="s">
        <v>4</v>
      </c>
      <c r="G318" s="6" t="s">
        <v>4</v>
      </c>
      <c r="H318" s="6"/>
      <c r="I318" s="6"/>
      <c r="J318" s="9">
        <v>800</v>
      </c>
      <c r="K318" s="9" t="s">
        <v>4</v>
      </c>
      <c r="L318" s="9" t="s">
        <v>4</v>
      </c>
      <c r="M318" s="11" t="s">
        <v>4</v>
      </c>
      <c r="O318" s="9" t="s">
        <v>229</v>
      </c>
      <c r="P318" s="6" t="s">
        <v>205</v>
      </c>
      <c r="Q318" s="32" t="str">
        <f t="shared" si="40"/>
        <v>VRX1000 (800) Inband &amp; Crossband; For APX (VHF+UHF+700) using One All-Band Antenna</v>
      </c>
      <c r="R318" s="59">
        <f t="shared" si="41"/>
        <v>4</v>
      </c>
      <c r="S318" s="44">
        <f t="shared" si="42"/>
        <v>7</v>
      </c>
      <c r="T318" s="44">
        <f t="shared" si="43"/>
        <v>5</v>
      </c>
      <c r="U318" s="44">
        <f t="shared" si="44"/>
        <v>2</v>
      </c>
      <c r="V318" s="44">
        <f t="shared" si="45"/>
        <v>1228</v>
      </c>
      <c r="W318" s="44">
        <f t="shared" si="46"/>
        <v>16</v>
      </c>
      <c r="X318" s="6">
        <f t="shared" si="47"/>
        <v>3</v>
      </c>
      <c r="Y318" s="38" t="s">
        <v>335</v>
      </c>
    </row>
    <row r="319" spans="1:25" x14ac:dyDescent="0.3">
      <c r="A319" s="6" t="s">
        <v>4</v>
      </c>
      <c r="B319" s="6"/>
      <c r="C319" s="6"/>
      <c r="D319" s="6"/>
      <c r="E319" s="6"/>
      <c r="F319" s="6" t="s">
        <v>4</v>
      </c>
      <c r="G319" s="6" t="s">
        <v>4</v>
      </c>
      <c r="H319" s="6"/>
      <c r="I319" s="6"/>
      <c r="J319" s="9">
        <v>800</v>
      </c>
      <c r="N319" s="11" t="s">
        <v>4</v>
      </c>
      <c r="O319" s="9" t="s">
        <v>137</v>
      </c>
      <c r="P319" s="6" t="s">
        <v>212</v>
      </c>
      <c r="Q319" s="32" t="str">
        <f t="shared" si="40"/>
        <v>VRX1000 (800) Inband; For APX (800) using Unknown or User-Defined Antenna</v>
      </c>
      <c r="R319" s="59">
        <f t="shared" si="41"/>
        <v>4</v>
      </c>
      <c r="S319" s="44">
        <f t="shared" si="42"/>
        <v>8</v>
      </c>
      <c r="T319" s="44">
        <f t="shared" si="43"/>
        <v>2</v>
      </c>
      <c r="U319" s="44">
        <f t="shared" si="44"/>
        <v>0</v>
      </c>
      <c r="V319" s="44">
        <f t="shared" si="45"/>
        <v>1234</v>
      </c>
      <c r="W319" s="44">
        <f t="shared" si="46"/>
        <v>13</v>
      </c>
      <c r="X319" s="6">
        <f t="shared" si="47"/>
        <v>1</v>
      </c>
      <c r="Y319" s="1" t="s">
        <v>261</v>
      </c>
    </row>
    <row r="320" spans="1:25" x14ac:dyDescent="0.3">
      <c r="A320" s="6" t="s">
        <v>4</v>
      </c>
      <c r="B320" s="6"/>
      <c r="C320" s="6"/>
      <c r="D320" s="6"/>
      <c r="E320" s="6"/>
      <c r="F320" s="6" t="s">
        <v>4</v>
      </c>
      <c r="G320" s="6" t="s">
        <v>4</v>
      </c>
      <c r="H320" s="6"/>
      <c r="I320" s="6"/>
      <c r="J320" s="9">
        <v>800</v>
      </c>
      <c r="N320" s="11" t="s">
        <v>4</v>
      </c>
      <c r="O320" s="9" t="s">
        <v>24</v>
      </c>
      <c r="P320" s="6" t="s">
        <v>212</v>
      </c>
      <c r="Q320" s="32" t="str">
        <f t="shared" si="40"/>
        <v>VRX1000 (800) Inband; For APX (800) using Single-Band Antenna(s)</v>
      </c>
      <c r="R320" s="59">
        <f t="shared" si="41"/>
        <v>4</v>
      </c>
      <c r="S320" s="44">
        <f t="shared" si="42"/>
        <v>8</v>
      </c>
      <c r="T320" s="44">
        <f t="shared" si="43"/>
        <v>2</v>
      </c>
      <c r="U320" s="44">
        <f t="shared" si="44"/>
        <v>1</v>
      </c>
      <c r="V320" s="44">
        <f t="shared" si="45"/>
        <v>1235</v>
      </c>
      <c r="W320" s="44">
        <f t="shared" si="46"/>
        <v>13</v>
      </c>
      <c r="X320" s="6">
        <f t="shared" si="47"/>
        <v>1</v>
      </c>
      <c r="Y320" s="1" t="s">
        <v>344</v>
      </c>
    </row>
    <row r="321" spans="1:25" x14ac:dyDescent="0.3">
      <c r="A321" s="6" t="s">
        <v>4</v>
      </c>
      <c r="B321" s="6"/>
      <c r="C321" s="6"/>
      <c r="D321" s="6"/>
      <c r="E321" s="6"/>
      <c r="F321" s="6" t="s">
        <v>4</v>
      </c>
      <c r="G321" s="6" t="s">
        <v>4</v>
      </c>
      <c r="H321" s="6"/>
      <c r="I321" s="6"/>
      <c r="J321" s="9">
        <v>700</v>
      </c>
      <c r="M321" s="11" t="s">
        <v>4</v>
      </c>
      <c r="O321" s="9" t="s">
        <v>229</v>
      </c>
      <c r="P321" s="6" t="s">
        <v>212</v>
      </c>
      <c r="Q321" s="32" t="str">
        <f t="shared" si="40"/>
        <v>VRX1000 (700) Inband; For APX (700) using One All-Band Antenna</v>
      </c>
      <c r="R321" s="59">
        <f t="shared" si="41"/>
        <v>3</v>
      </c>
      <c r="S321" s="44">
        <f t="shared" si="42"/>
        <v>4</v>
      </c>
      <c r="T321" s="44">
        <f t="shared" si="43"/>
        <v>2</v>
      </c>
      <c r="U321" s="44">
        <f t="shared" si="44"/>
        <v>2</v>
      </c>
      <c r="V321" s="44">
        <f t="shared" si="45"/>
        <v>895</v>
      </c>
      <c r="W321" s="44">
        <f t="shared" si="46"/>
        <v>13</v>
      </c>
      <c r="X321" s="6">
        <f t="shared" si="47"/>
        <v>1</v>
      </c>
      <c r="Y321" s="1" t="s">
        <v>320</v>
      </c>
    </row>
    <row r="322" spans="1:25" x14ac:dyDescent="0.3">
      <c r="A322" s="6" t="s">
        <v>4</v>
      </c>
      <c r="B322" s="6"/>
      <c r="C322" s="6"/>
      <c r="D322" s="6"/>
      <c r="E322" s="6"/>
      <c r="F322" s="6" t="s">
        <v>4</v>
      </c>
      <c r="G322" s="6" t="s">
        <v>4</v>
      </c>
      <c r="H322" s="6"/>
      <c r="I322" s="6"/>
      <c r="J322" s="9">
        <v>800</v>
      </c>
      <c r="K322" s="9" t="s">
        <v>4</v>
      </c>
      <c r="N322" s="11" t="s">
        <v>4</v>
      </c>
      <c r="O322" s="9" t="s">
        <v>137</v>
      </c>
      <c r="P322" s="6" t="s">
        <v>203</v>
      </c>
      <c r="Q322" s="32" t="str">
        <f t="shared" si="40"/>
        <v>VRX1000 (800) Inband/No Crossband; For APX (VHF+800) using Unknown or User-Defined Antenna</v>
      </c>
      <c r="R322" s="59">
        <f t="shared" si="41"/>
        <v>4</v>
      </c>
      <c r="S322" s="44">
        <f t="shared" si="42"/>
        <v>9</v>
      </c>
      <c r="T322" s="44">
        <f t="shared" si="43"/>
        <v>1</v>
      </c>
      <c r="U322" s="44">
        <f t="shared" si="44"/>
        <v>0</v>
      </c>
      <c r="V322" s="44">
        <f t="shared" si="45"/>
        <v>1248</v>
      </c>
      <c r="W322" s="44">
        <f t="shared" si="46"/>
        <v>13</v>
      </c>
      <c r="X322" s="6">
        <f t="shared" si="47"/>
        <v>2</v>
      </c>
      <c r="Y322" s="1" t="s">
        <v>261</v>
      </c>
    </row>
    <row r="323" spans="1:25" x14ac:dyDescent="0.3">
      <c r="A323" s="83"/>
      <c r="B323" s="83" t="s">
        <v>4</v>
      </c>
      <c r="C323" s="83"/>
      <c r="D323" s="83"/>
      <c r="E323" s="83"/>
      <c r="F323" s="83"/>
      <c r="G323" s="83"/>
      <c r="H323" s="83" t="s">
        <v>4</v>
      </c>
      <c r="I323" s="83"/>
      <c r="J323" s="212">
        <v>700</v>
      </c>
      <c r="K323" s="212" t="s">
        <v>4</v>
      </c>
      <c r="L323" s="212"/>
      <c r="M323" s="213" t="s">
        <v>4</v>
      </c>
      <c r="N323" s="212"/>
      <c r="O323" s="212" t="s">
        <v>24</v>
      </c>
      <c r="P323" s="83" t="s">
        <v>204</v>
      </c>
      <c r="Q323" s="214" t="str">
        <f t="shared" si="40"/>
        <v>VRX1000 (700) Crossband/No Inband; For APX (VHF+700) using Single-Band Antenna(s)</v>
      </c>
      <c r="R323" s="215">
        <f t="shared" si="41"/>
        <v>3</v>
      </c>
      <c r="S323" s="216">
        <f t="shared" si="42"/>
        <v>5</v>
      </c>
      <c r="T323" s="216">
        <f t="shared" si="43"/>
        <v>3</v>
      </c>
      <c r="U323" s="216">
        <f t="shared" si="44"/>
        <v>1</v>
      </c>
      <c r="V323" s="216">
        <f t="shared" si="45"/>
        <v>914</v>
      </c>
      <c r="W323" s="216">
        <f t="shared" si="46"/>
        <v>12</v>
      </c>
      <c r="X323" s="83">
        <f t="shared" si="47"/>
        <v>2</v>
      </c>
      <c r="Y323" s="74" t="s">
        <v>310</v>
      </c>
    </row>
    <row r="324" spans="1:25" x14ac:dyDescent="0.3">
      <c r="A324" s="6" t="s">
        <v>4</v>
      </c>
      <c r="B324" s="6"/>
      <c r="C324" s="6"/>
      <c r="D324" s="6"/>
      <c r="E324" s="6"/>
      <c r="F324" s="6" t="s">
        <v>4</v>
      </c>
      <c r="G324" s="6" t="s">
        <v>4</v>
      </c>
      <c r="H324" s="6"/>
      <c r="I324" s="6"/>
      <c r="J324" s="9">
        <v>700</v>
      </c>
      <c r="K324" s="9" t="s">
        <v>4</v>
      </c>
      <c r="L324" s="9" t="s">
        <v>4</v>
      </c>
      <c r="M324" s="11" t="s">
        <v>4</v>
      </c>
      <c r="O324" s="9" t="s">
        <v>229</v>
      </c>
      <c r="P324" s="6" t="s">
        <v>203</v>
      </c>
      <c r="Q324" s="32" t="str">
        <f t="shared" si="40"/>
        <v>VRX1000 (700) Inband/No Crossband; For APX (VHF+UHF+700) using One All-Band Antenna</v>
      </c>
      <c r="R324" s="59">
        <f t="shared" si="41"/>
        <v>3</v>
      </c>
      <c r="S324" s="44">
        <f t="shared" si="42"/>
        <v>7</v>
      </c>
      <c r="T324" s="44">
        <f t="shared" si="43"/>
        <v>1</v>
      </c>
      <c r="U324" s="44">
        <f t="shared" si="44"/>
        <v>2</v>
      </c>
      <c r="V324" s="44">
        <f t="shared" si="45"/>
        <v>943</v>
      </c>
      <c r="W324" s="44">
        <f t="shared" si="46"/>
        <v>13</v>
      </c>
      <c r="X324" s="6">
        <f t="shared" si="47"/>
        <v>3</v>
      </c>
      <c r="Y324" s="1" t="s">
        <v>333</v>
      </c>
    </row>
    <row r="325" spans="1:25" x14ac:dyDescent="0.3">
      <c r="A325" s="6"/>
      <c r="B325" s="6"/>
      <c r="C325" s="6" t="s">
        <v>4</v>
      </c>
      <c r="D325" s="6"/>
      <c r="E325" s="6"/>
      <c r="F325" s="6"/>
      <c r="G325" s="6"/>
      <c r="H325" s="6"/>
      <c r="I325" s="6"/>
      <c r="J325" s="9">
        <v>800</v>
      </c>
      <c r="K325" s="9" t="s">
        <v>4</v>
      </c>
      <c r="N325" s="11" t="s">
        <v>4</v>
      </c>
      <c r="O325" s="9" t="s">
        <v>137</v>
      </c>
      <c r="P325" s="6" t="s">
        <v>204</v>
      </c>
      <c r="Q325" s="32" t="str">
        <f t="shared" si="40"/>
        <v>VRX1000 (800) Crossband/No Inband; For APX (VHF+800) using Unknown or User-Defined Antenna</v>
      </c>
      <c r="R325" s="59">
        <f t="shared" si="41"/>
        <v>4</v>
      </c>
      <c r="S325" s="44">
        <f t="shared" si="42"/>
        <v>9</v>
      </c>
      <c r="T325" s="44">
        <f t="shared" si="43"/>
        <v>3</v>
      </c>
      <c r="U325" s="44">
        <f t="shared" si="44"/>
        <v>0</v>
      </c>
      <c r="V325" s="44">
        <f t="shared" si="45"/>
        <v>1254</v>
      </c>
      <c r="W325" s="44">
        <f t="shared" si="46"/>
        <v>3</v>
      </c>
      <c r="X325" s="6">
        <f t="shared" si="47"/>
        <v>2</v>
      </c>
      <c r="Y325" s="1" t="s">
        <v>261</v>
      </c>
    </row>
    <row r="326" spans="1:25" s="74" customFormat="1" x14ac:dyDescent="0.3">
      <c r="A326" s="6" t="s">
        <v>4</v>
      </c>
      <c r="B326" s="6"/>
      <c r="C326" s="6"/>
      <c r="D326" s="6"/>
      <c r="E326" s="6"/>
      <c r="F326" s="6" t="s">
        <v>4</v>
      </c>
      <c r="G326" s="6" t="s">
        <v>4</v>
      </c>
      <c r="H326" s="6"/>
      <c r="I326" s="6"/>
      <c r="J326" s="9">
        <v>700</v>
      </c>
      <c r="K326" s="9"/>
      <c r="L326" s="9"/>
      <c r="M326" s="9"/>
      <c r="N326" s="11" t="s">
        <v>4</v>
      </c>
      <c r="O326" s="9" t="s">
        <v>229</v>
      </c>
      <c r="P326" s="6" t="s">
        <v>212</v>
      </c>
      <c r="Q326" s="32" t="str">
        <f t="shared" si="40"/>
        <v>VRX1000 (700) Inband; For APX (800) using One All-Band Antenna</v>
      </c>
      <c r="R326" s="59">
        <f t="shared" si="41"/>
        <v>3</v>
      </c>
      <c r="S326" s="44">
        <f t="shared" si="42"/>
        <v>8</v>
      </c>
      <c r="T326" s="44">
        <f t="shared" si="43"/>
        <v>2</v>
      </c>
      <c r="U326" s="44">
        <f t="shared" si="44"/>
        <v>2</v>
      </c>
      <c r="V326" s="44">
        <f t="shared" si="45"/>
        <v>963</v>
      </c>
      <c r="W326" s="44">
        <f t="shared" si="46"/>
        <v>13</v>
      </c>
      <c r="X326" s="6">
        <f t="shared" si="47"/>
        <v>1</v>
      </c>
      <c r="Y326" s="1" t="s">
        <v>320</v>
      </c>
    </row>
    <row r="327" spans="1:25" x14ac:dyDescent="0.3">
      <c r="A327" s="6"/>
      <c r="B327" s="6"/>
      <c r="C327" s="6" t="s">
        <v>4</v>
      </c>
      <c r="D327" s="6"/>
      <c r="E327" s="6"/>
      <c r="F327" s="6"/>
      <c r="G327" s="6"/>
      <c r="H327" s="6"/>
      <c r="I327" s="6"/>
      <c r="J327" s="9">
        <v>800</v>
      </c>
      <c r="K327" s="9" t="s">
        <v>4</v>
      </c>
      <c r="N327" s="11" t="s">
        <v>4</v>
      </c>
      <c r="O327" s="9" t="s">
        <v>229</v>
      </c>
      <c r="P327" s="6" t="s">
        <v>204</v>
      </c>
      <c r="Q327" s="32" t="str">
        <f t="shared" si="40"/>
        <v>VRX1000 (800) Crossband/No Inband; For APX (VHF+800) using One All-Band Antenna</v>
      </c>
      <c r="R327" s="59">
        <f t="shared" si="41"/>
        <v>4</v>
      </c>
      <c r="S327" s="44">
        <f t="shared" si="42"/>
        <v>9</v>
      </c>
      <c r="T327" s="44">
        <f t="shared" si="43"/>
        <v>3</v>
      </c>
      <c r="U327" s="44">
        <f t="shared" si="44"/>
        <v>2</v>
      </c>
      <c r="V327" s="44">
        <f t="shared" si="45"/>
        <v>1256</v>
      </c>
      <c r="W327" s="44">
        <f t="shared" si="46"/>
        <v>3</v>
      </c>
      <c r="X327" s="6">
        <f t="shared" si="47"/>
        <v>2</v>
      </c>
      <c r="Y327" s="1" t="s">
        <v>283</v>
      </c>
    </row>
    <row r="328" spans="1:25" x14ac:dyDescent="0.3">
      <c r="A328" s="6"/>
      <c r="B328" s="6"/>
      <c r="C328" s="6"/>
      <c r="D328" s="6" t="s">
        <v>4</v>
      </c>
      <c r="E328" s="6"/>
      <c r="F328" s="6" t="s">
        <v>4</v>
      </c>
      <c r="G328" s="6" t="s">
        <v>4</v>
      </c>
      <c r="H328" s="6"/>
      <c r="I328" s="6"/>
      <c r="J328" s="9">
        <v>800</v>
      </c>
      <c r="K328" s="9" t="s">
        <v>4</v>
      </c>
      <c r="N328" s="11" t="s">
        <v>4</v>
      </c>
      <c r="O328" s="9" t="s">
        <v>137</v>
      </c>
      <c r="P328" s="6" t="s">
        <v>205</v>
      </c>
      <c r="Q328" s="32" t="str">
        <f t="shared" ref="Q328:Q377" si="48">$J$6&amp;"("&amp;$J328&amp;")"&amp;" "&amp;VLOOKUP($P328,RPTCodes,2,FALSE) &amp;"; For APX ("&amp;VLOOKUP($S328,BAND_NAMES,2)&amp;") using "&amp;VLOOKUP($O328,ANTcodes,3,FALSE)</f>
        <v>VRX1000 (800) Inband &amp; Crossband; For APX (VHF+800) using Unknown or User-Defined Antenna</v>
      </c>
      <c r="R328" s="59">
        <f t="shared" ref="R328:R377" si="49">VLOOKUP(J328,Freq_Bands,2)</f>
        <v>4</v>
      </c>
      <c r="S328" s="44">
        <f t="shared" ref="S328:S377" si="50">IF(K328="X",1,0)+IF(L328="X",2,0)+IF(M328="X",4,0)+IF(N328="X",8,0)</f>
        <v>9</v>
      </c>
      <c r="T328" s="44">
        <f t="shared" ref="T328:T377" si="51">VLOOKUP(P328,RPTCodes,4,FALSE)</f>
        <v>5</v>
      </c>
      <c r="U328" s="44">
        <f t="shared" ref="U328:U377" si="52">VLOOKUP(O328,ANTcodes,2,FALSE)</f>
        <v>0</v>
      </c>
      <c r="V328" s="44">
        <f t="shared" ref="V328:V377" si="53">$U328*MULT_ANT+$T328*MULT_RPT+$S328*MULT_MRF+$R328*MULT_VRF</f>
        <v>1260</v>
      </c>
      <c r="W328" s="44">
        <f t="shared" ref="W328:W377" si="54">IF($A328="X",1,0)+IF($B328="X",2,0)+IF($C328="X",3,0)+IF($D328="X",4,0)+IF($E328="X",5,0)+IF($F328="X",6,0)+IF($H328="X",10,0)+IF($G328="X",6,0)</f>
        <v>16</v>
      </c>
      <c r="X328" s="6">
        <f t="shared" ref="X328:X377" si="55">COUNTA(K328:L328)+IF(RIGHT(M328&amp;N328,1)="X",1,0)</f>
        <v>2</v>
      </c>
      <c r="Y328" s="1" t="s">
        <v>261</v>
      </c>
    </row>
    <row r="329" spans="1:25" x14ac:dyDescent="0.3">
      <c r="A329" s="6"/>
      <c r="B329" s="6" t="s">
        <v>4</v>
      </c>
      <c r="C329" s="6"/>
      <c r="D329" s="6"/>
      <c r="E329" s="6"/>
      <c r="F329" s="6" t="s">
        <v>4</v>
      </c>
      <c r="G329" s="6" t="s">
        <v>4</v>
      </c>
      <c r="H329" s="6"/>
      <c r="I329" s="6"/>
      <c r="J329" s="9">
        <v>700</v>
      </c>
      <c r="K329" s="9" t="s">
        <v>4</v>
      </c>
      <c r="L329" s="9" t="s">
        <v>4</v>
      </c>
      <c r="N329" s="11" t="s">
        <v>4</v>
      </c>
      <c r="O329" s="9" t="s">
        <v>24</v>
      </c>
      <c r="P329" s="6" t="s">
        <v>205</v>
      </c>
      <c r="Q329" s="32" t="str">
        <f t="shared" si="48"/>
        <v>VRX1000 (700) Inband &amp; Crossband; For APX (VHF+UHF+800) using Single-Band Antenna(s)</v>
      </c>
      <c r="R329" s="59">
        <f t="shared" si="49"/>
        <v>3</v>
      </c>
      <c r="S329" s="44">
        <f t="shared" si="50"/>
        <v>11</v>
      </c>
      <c r="T329" s="44">
        <f t="shared" si="51"/>
        <v>5</v>
      </c>
      <c r="U329" s="44">
        <f t="shared" si="52"/>
        <v>1</v>
      </c>
      <c r="V329" s="44">
        <f t="shared" si="53"/>
        <v>1022</v>
      </c>
      <c r="W329" s="44">
        <f t="shared" si="54"/>
        <v>14</v>
      </c>
      <c r="X329" s="6">
        <f t="shared" si="55"/>
        <v>3</v>
      </c>
      <c r="Y329" s="1" t="s">
        <v>318</v>
      </c>
    </row>
    <row r="330" spans="1:25" x14ac:dyDescent="0.3">
      <c r="A330" s="6"/>
      <c r="B330" s="6"/>
      <c r="C330" s="6"/>
      <c r="D330" s="6" t="s">
        <v>4</v>
      </c>
      <c r="E330" s="6"/>
      <c r="F330" s="6" t="s">
        <v>4</v>
      </c>
      <c r="G330" s="6" t="s">
        <v>4</v>
      </c>
      <c r="H330" s="6"/>
      <c r="I330" s="6"/>
      <c r="J330" s="9">
        <v>800</v>
      </c>
      <c r="K330" s="9" t="s">
        <v>4</v>
      </c>
      <c r="N330" s="11" t="s">
        <v>4</v>
      </c>
      <c r="O330" s="9" t="s">
        <v>229</v>
      </c>
      <c r="P330" s="6" t="s">
        <v>205</v>
      </c>
      <c r="Q330" s="32" t="str">
        <f t="shared" si="48"/>
        <v>VRX1000 (800) Inband &amp; Crossband; For APX (VHF+800) using One All-Band Antenna</v>
      </c>
      <c r="R330" s="59">
        <f t="shared" si="49"/>
        <v>4</v>
      </c>
      <c r="S330" s="44">
        <f t="shared" si="50"/>
        <v>9</v>
      </c>
      <c r="T330" s="44">
        <f t="shared" si="51"/>
        <v>5</v>
      </c>
      <c r="U330" s="44">
        <f t="shared" si="52"/>
        <v>2</v>
      </c>
      <c r="V330" s="44">
        <f t="shared" si="53"/>
        <v>1262</v>
      </c>
      <c r="W330" s="44">
        <f t="shared" si="54"/>
        <v>16</v>
      </c>
      <c r="X330" s="6">
        <f t="shared" si="55"/>
        <v>2</v>
      </c>
      <c r="Y330" s="38" t="s">
        <v>327</v>
      </c>
    </row>
    <row r="331" spans="1:25" x14ac:dyDescent="0.3">
      <c r="A331" s="6" t="s">
        <v>4</v>
      </c>
      <c r="B331" s="6"/>
      <c r="C331" s="6"/>
      <c r="D331" s="6"/>
      <c r="E331" s="6"/>
      <c r="F331" s="6" t="s">
        <v>4</v>
      </c>
      <c r="G331" s="6" t="s">
        <v>4</v>
      </c>
      <c r="H331" s="6"/>
      <c r="I331" s="6"/>
      <c r="J331" s="9">
        <v>800</v>
      </c>
      <c r="L331" s="9" t="s">
        <v>4</v>
      </c>
      <c r="N331" s="11" t="s">
        <v>4</v>
      </c>
      <c r="O331" s="9" t="s">
        <v>137</v>
      </c>
      <c r="P331" s="6" t="s">
        <v>203</v>
      </c>
      <c r="Q331" s="32" t="str">
        <f t="shared" si="48"/>
        <v>VRX1000 (800) Inband/No Crossband; For APX (UHF+800) using Unknown or User-Defined Antenna</v>
      </c>
      <c r="R331" s="59">
        <f t="shared" si="49"/>
        <v>4</v>
      </c>
      <c r="S331" s="44">
        <f t="shared" si="50"/>
        <v>10</v>
      </c>
      <c r="T331" s="44">
        <f t="shared" si="51"/>
        <v>1</v>
      </c>
      <c r="U331" s="44">
        <f t="shared" si="52"/>
        <v>0</v>
      </c>
      <c r="V331" s="44">
        <f t="shared" si="53"/>
        <v>1265</v>
      </c>
      <c r="W331" s="44">
        <f t="shared" si="54"/>
        <v>13</v>
      </c>
      <c r="X331" s="6">
        <f t="shared" si="55"/>
        <v>2</v>
      </c>
      <c r="Y331" s="1" t="s">
        <v>261</v>
      </c>
    </row>
    <row r="332" spans="1:25" x14ac:dyDescent="0.3">
      <c r="A332" s="6"/>
      <c r="B332" s="6" t="s">
        <v>4</v>
      </c>
      <c r="C332" s="6"/>
      <c r="D332" s="6"/>
      <c r="E332" s="6"/>
      <c r="F332" s="6" t="s">
        <v>4</v>
      </c>
      <c r="G332" s="6" t="s">
        <v>4</v>
      </c>
      <c r="H332" s="6"/>
      <c r="I332" s="6"/>
      <c r="J332" s="9">
        <v>700</v>
      </c>
      <c r="K332" s="9" t="s">
        <v>4</v>
      </c>
      <c r="M332" s="11" t="s">
        <v>4</v>
      </c>
      <c r="N332" s="11" t="s">
        <v>4</v>
      </c>
      <c r="O332" s="9" t="s">
        <v>24</v>
      </c>
      <c r="P332" s="6" t="s">
        <v>203</v>
      </c>
      <c r="Q332" s="32" t="str">
        <f t="shared" si="48"/>
        <v>VRX1000 (700) Inband/No Crossband; For APX (VHF+700+800) using Single-Band Antenna(s)</v>
      </c>
      <c r="R332" s="59">
        <f t="shared" si="49"/>
        <v>3</v>
      </c>
      <c r="S332" s="44">
        <f t="shared" si="50"/>
        <v>13</v>
      </c>
      <c r="T332" s="44">
        <f t="shared" si="51"/>
        <v>1</v>
      </c>
      <c r="U332" s="44">
        <f t="shared" si="52"/>
        <v>1</v>
      </c>
      <c r="V332" s="44">
        <f t="shared" si="53"/>
        <v>1044</v>
      </c>
      <c r="W332" s="44">
        <f t="shared" si="54"/>
        <v>14</v>
      </c>
      <c r="X332" s="6">
        <f t="shared" si="55"/>
        <v>2</v>
      </c>
      <c r="Y332" s="1" t="s">
        <v>340</v>
      </c>
    </row>
    <row r="333" spans="1:25" x14ac:dyDescent="0.3">
      <c r="A333" s="6" t="s">
        <v>4</v>
      </c>
      <c r="B333" s="6"/>
      <c r="C333" s="6"/>
      <c r="D333" s="6"/>
      <c r="E333" s="6"/>
      <c r="F333" s="6" t="s">
        <v>4</v>
      </c>
      <c r="G333" s="6" t="s">
        <v>4</v>
      </c>
      <c r="H333" s="6"/>
      <c r="I333" s="6"/>
      <c r="J333" s="9">
        <v>700</v>
      </c>
      <c r="K333" s="9" t="s">
        <v>4</v>
      </c>
      <c r="N333" s="11" t="s">
        <v>4</v>
      </c>
      <c r="O333" s="9" t="s">
        <v>229</v>
      </c>
      <c r="P333" s="6" t="s">
        <v>203</v>
      </c>
      <c r="Q333" s="32" t="str">
        <f t="shared" si="48"/>
        <v>VRX1000 (700) Inband/No Crossband; For APX (VHF+800) using One All-Band Antenna</v>
      </c>
      <c r="R333" s="59">
        <f t="shared" si="49"/>
        <v>3</v>
      </c>
      <c r="S333" s="44">
        <f t="shared" si="50"/>
        <v>9</v>
      </c>
      <c r="T333" s="44">
        <f t="shared" si="51"/>
        <v>1</v>
      </c>
      <c r="U333" s="44">
        <f t="shared" si="52"/>
        <v>2</v>
      </c>
      <c r="V333" s="44">
        <f t="shared" si="53"/>
        <v>977</v>
      </c>
      <c r="W333" s="44">
        <f t="shared" si="54"/>
        <v>13</v>
      </c>
      <c r="X333" s="6">
        <f t="shared" si="55"/>
        <v>2</v>
      </c>
      <c r="Y333" s="1" t="s">
        <v>322</v>
      </c>
    </row>
    <row r="334" spans="1:25" x14ac:dyDescent="0.3">
      <c r="A334" s="6"/>
      <c r="B334" s="6"/>
      <c r="C334" s="6" t="s">
        <v>4</v>
      </c>
      <c r="D334" s="6"/>
      <c r="E334" s="6"/>
      <c r="F334" s="6"/>
      <c r="G334" s="6"/>
      <c r="H334" s="6"/>
      <c r="I334" s="6"/>
      <c r="J334" s="9">
        <v>800</v>
      </c>
      <c r="L334" s="9" t="s">
        <v>4</v>
      </c>
      <c r="N334" s="11" t="s">
        <v>4</v>
      </c>
      <c r="O334" s="9" t="s">
        <v>137</v>
      </c>
      <c r="P334" s="6" t="s">
        <v>204</v>
      </c>
      <c r="Q334" s="32" t="str">
        <f t="shared" si="48"/>
        <v>VRX1000 (800) Crossband/No Inband; For APX (UHF+800) using Unknown or User-Defined Antenna</v>
      </c>
      <c r="R334" s="59">
        <f t="shared" si="49"/>
        <v>4</v>
      </c>
      <c r="S334" s="44">
        <f t="shared" si="50"/>
        <v>10</v>
      </c>
      <c r="T334" s="44">
        <f t="shared" si="51"/>
        <v>3</v>
      </c>
      <c r="U334" s="44">
        <f t="shared" si="52"/>
        <v>0</v>
      </c>
      <c r="V334" s="44">
        <f t="shared" si="53"/>
        <v>1271</v>
      </c>
      <c r="W334" s="44">
        <f t="shared" si="54"/>
        <v>3</v>
      </c>
      <c r="X334" s="6">
        <f t="shared" si="55"/>
        <v>2</v>
      </c>
      <c r="Y334" s="1" t="s">
        <v>261</v>
      </c>
    </row>
    <row r="335" spans="1:25" x14ac:dyDescent="0.3">
      <c r="A335" s="6"/>
      <c r="B335" s="6" t="s">
        <v>4</v>
      </c>
      <c r="C335" s="6"/>
      <c r="D335" s="6"/>
      <c r="E335" s="6"/>
      <c r="F335" s="6" t="s">
        <v>4</v>
      </c>
      <c r="G335" s="6" t="s">
        <v>4</v>
      </c>
      <c r="H335" s="6"/>
      <c r="I335" s="6"/>
      <c r="J335" s="9">
        <v>700</v>
      </c>
      <c r="K335" s="9" t="s">
        <v>4</v>
      </c>
      <c r="M335" s="11" t="s">
        <v>4</v>
      </c>
      <c r="N335" s="11" t="s">
        <v>4</v>
      </c>
      <c r="O335" s="9" t="s">
        <v>24</v>
      </c>
      <c r="P335" s="6" t="s">
        <v>205</v>
      </c>
      <c r="Q335" s="32" t="str">
        <f t="shared" si="48"/>
        <v>VRX1000 (700) Inband &amp; Crossband; For APX (VHF+700+800) using Single-Band Antenna(s)</v>
      </c>
      <c r="R335" s="59">
        <f t="shared" si="49"/>
        <v>3</v>
      </c>
      <c r="S335" s="44">
        <f t="shared" si="50"/>
        <v>13</v>
      </c>
      <c r="T335" s="44">
        <f t="shared" si="51"/>
        <v>5</v>
      </c>
      <c r="U335" s="44">
        <f t="shared" si="52"/>
        <v>1</v>
      </c>
      <c r="V335" s="44">
        <f t="shared" si="53"/>
        <v>1056</v>
      </c>
      <c r="W335" s="44">
        <f t="shared" si="54"/>
        <v>14</v>
      </c>
      <c r="X335" s="6">
        <f t="shared" si="55"/>
        <v>2</v>
      </c>
      <c r="Y335" s="1" t="s">
        <v>349</v>
      </c>
    </row>
    <row r="336" spans="1:25" x14ac:dyDescent="0.3">
      <c r="A336" s="6"/>
      <c r="B336" s="6"/>
      <c r="C336" s="6" t="s">
        <v>4</v>
      </c>
      <c r="D336" s="6"/>
      <c r="E336" s="6"/>
      <c r="F336" s="6"/>
      <c r="G336" s="6"/>
      <c r="H336" s="6"/>
      <c r="I336" s="6"/>
      <c r="J336" s="9">
        <v>800</v>
      </c>
      <c r="L336" s="9" t="s">
        <v>4</v>
      </c>
      <c r="N336" s="11" t="s">
        <v>4</v>
      </c>
      <c r="O336" s="9" t="s">
        <v>229</v>
      </c>
      <c r="P336" s="6" t="s">
        <v>204</v>
      </c>
      <c r="Q336" s="32" t="str">
        <f t="shared" si="48"/>
        <v>VRX1000 (800) Crossband/No Inband; For APX (UHF+800) using One All-Band Antenna</v>
      </c>
      <c r="R336" s="59">
        <f t="shared" si="49"/>
        <v>4</v>
      </c>
      <c r="S336" s="44">
        <f t="shared" si="50"/>
        <v>10</v>
      </c>
      <c r="T336" s="44">
        <f t="shared" si="51"/>
        <v>3</v>
      </c>
      <c r="U336" s="44">
        <f t="shared" si="52"/>
        <v>2</v>
      </c>
      <c r="V336" s="44">
        <f t="shared" si="53"/>
        <v>1273</v>
      </c>
      <c r="W336" s="44">
        <f t="shared" si="54"/>
        <v>3</v>
      </c>
      <c r="X336" s="6">
        <f t="shared" si="55"/>
        <v>2</v>
      </c>
      <c r="Y336" s="1" t="s">
        <v>284</v>
      </c>
    </row>
    <row r="337" spans="1:25" x14ac:dyDescent="0.3">
      <c r="A337" s="6"/>
      <c r="B337" s="6"/>
      <c r="C337" s="6"/>
      <c r="D337" s="6" t="s">
        <v>4</v>
      </c>
      <c r="E337" s="6"/>
      <c r="F337" s="6" t="s">
        <v>4</v>
      </c>
      <c r="G337" s="6" t="s">
        <v>4</v>
      </c>
      <c r="H337" s="6"/>
      <c r="I337" s="6"/>
      <c r="J337" s="9">
        <v>800</v>
      </c>
      <c r="L337" s="9" t="s">
        <v>4</v>
      </c>
      <c r="N337" s="11" t="s">
        <v>4</v>
      </c>
      <c r="O337" s="9" t="s">
        <v>137</v>
      </c>
      <c r="P337" s="6" t="s">
        <v>205</v>
      </c>
      <c r="Q337" s="32" t="str">
        <f t="shared" si="48"/>
        <v>VRX1000 (800) Inband &amp; Crossband; For APX (UHF+800) using Unknown or User-Defined Antenna</v>
      </c>
      <c r="R337" s="59">
        <f t="shared" si="49"/>
        <v>4</v>
      </c>
      <c r="S337" s="44">
        <f t="shared" si="50"/>
        <v>10</v>
      </c>
      <c r="T337" s="44">
        <f t="shared" si="51"/>
        <v>5</v>
      </c>
      <c r="U337" s="44">
        <f t="shared" si="52"/>
        <v>0</v>
      </c>
      <c r="V337" s="44">
        <f t="shared" si="53"/>
        <v>1277</v>
      </c>
      <c r="W337" s="44">
        <f t="shared" si="54"/>
        <v>16</v>
      </c>
      <c r="X337" s="6">
        <f t="shared" si="55"/>
        <v>2</v>
      </c>
      <c r="Y337" s="1" t="s">
        <v>261</v>
      </c>
    </row>
    <row r="338" spans="1:25" x14ac:dyDescent="0.3">
      <c r="A338" s="6"/>
      <c r="B338" s="6" t="s">
        <v>4</v>
      </c>
      <c r="C338" s="6"/>
      <c r="D338" s="6"/>
      <c r="E338" s="6"/>
      <c r="F338" s="6" t="s">
        <v>4</v>
      </c>
      <c r="G338" s="6" t="s">
        <v>4</v>
      </c>
      <c r="H338" s="6"/>
      <c r="I338" s="6"/>
      <c r="J338" s="9">
        <v>700</v>
      </c>
      <c r="L338" s="9" t="s">
        <v>4</v>
      </c>
      <c r="M338" s="11" t="s">
        <v>4</v>
      </c>
      <c r="N338" s="11" t="s">
        <v>4</v>
      </c>
      <c r="O338" s="9" t="s">
        <v>24</v>
      </c>
      <c r="P338" s="6" t="s">
        <v>203</v>
      </c>
      <c r="Q338" s="32" t="str">
        <f t="shared" si="48"/>
        <v>VRX1000 (700) Inband/No Crossband; For APX (UHF+700+800) using Single-Band Antenna(s)</v>
      </c>
      <c r="R338" s="59">
        <f t="shared" si="49"/>
        <v>3</v>
      </c>
      <c r="S338" s="44">
        <f t="shared" si="50"/>
        <v>14</v>
      </c>
      <c r="T338" s="44">
        <f t="shared" si="51"/>
        <v>1</v>
      </c>
      <c r="U338" s="44">
        <f t="shared" si="52"/>
        <v>1</v>
      </c>
      <c r="V338" s="44">
        <f t="shared" si="53"/>
        <v>1061</v>
      </c>
      <c r="W338" s="44">
        <f t="shared" si="54"/>
        <v>14</v>
      </c>
      <c r="X338" s="6">
        <f t="shared" si="55"/>
        <v>2</v>
      </c>
      <c r="Y338" s="1" t="s">
        <v>341</v>
      </c>
    </row>
    <row r="339" spans="1:25" x14ac:dyDescent="0.3">
      <c r="A339" s="6"/>
      <c r="B339" s="6"/>
      <c r="C339" s="6"/>
      <c r="D339" s="6" t="s">
        <v>4</v>
      </c>
      <c r="E339" s="6"/>
      <c r="F339" s="6" t="s">
        <v>4</v>
      </c>
      <c r="G339" s="6" t="s">
        <v>4</v>
      </c>
      <c r="H339" s="6"/>
      <c r="I339" s="6"/>
      <c r="J339" s="9">
        <v>800</v>
      </c>
      <c r="L339" s="9" t="s">
        <v>4</v>
      </c>
      <c r="N339" s="11" t="s">
        <v>4</v>
      </c>
      <c r="O339" s="9" t="s">
        <v>229</v>
      </c>
      <c r="P339" s="6" t="s">
        <v>205</v>
      </c>
      <c r="Q339" s="32" t="str">
        <f t="shared" si="48"/>
        <v>VRX1000 (800) Inband &amp; Crossband; For APX (UHF+800) using One All-Band Antenna</v>
      </c>
      <c r="R339" s="59">
        <f t="shared" si="49"/>
        <v>4</v>
      </c>
      <c r="S339" s="44">
        <f t="shared" si="50"/>
        <v>10</v>
      </c>
      <c r="T339" s="44">
        <f t="shared" si="51"/>
        <v>5</v>
      </c>
      <c r="U339" s="44">
        <f t="shared" si="52"/>
        <v>2</v>
      </c>
      <c r="V339" s="44">
        <f t="shared" si="53"/>
        <v>1279</v>
      </c>
      <c r="W339" s="44">
        <f t="shared" si="54"/>
        <v>16</v>
      </c>
      <c r="X339" s="6">
        <f t="shared" si="55"/>
        <v>2</v>
      </c>
      <c r="Y339" s="38" t="s">
        <v>330</v>
      </c>
    </row>
    <row r="340" spans="1:25" x14ac:dyDescent="0.3">
      <c r="A340" s="6" t="s">
        <v>4</v>
      </c>
      <c r="B340" s="6"/>
      <c r="C340" s="6"/>
      <c r="D340" s="6"/>
      <c r="E340" s="6"/>
      <c r="F340" s="6" t="s">
        <v>4</v>
      </c>
      <c r="G340" s="6" t="s">
        <v>4</v>
      </c>
      <c r="H340" s="6"/>
      <c r="I340" s="6"/>
      <c r="J340" s="9">
        <v>800</v>
      </c>
      <c r="K340" s="9" t="s">
        <v>4</v>
      </c>
      <c r="L340" s="9" t="s">
        <v>4</v>
      </c>
      <c r="N340" s="11" t="s">
        <v>4</v>
      </c>
      <c r="O340" s="9" t="s">
        <v>137</v>
      </c>
      <c r="P340" s="6" t="s">
        <v>203</v>
      </c>
      <c r="Q340" s="32" t="str">
        <f t="shared" si="48"/>
        <v>VRX1000 (800) Inband/No Crossband; For APX (VHF+UHF+800) using Unknown or User-Defined Antenna</v>
      </c>
      <c r="R340" s="59">
        <f t="shared" si="49"/>
        <v>4</v>
      </c>
      <c r="S340" s="44">
        <f t="shared" si="50"/>
        <v>11</v>
      </c>
      <c r="T340" s="44">
        <f t="shared" si="51"/>
        <v>1</v>
      </c>
      <c r="U340" s="44">
        <f t="shared" si="52"/>
        <v>0</v>
      </c>
      <c r="V340" s="44">
        <f t="shared" si="53"/>
        <v>1282</v>
      </c>
      <c r="W340" s="44">
        <f t="shared" si="54"/>
        <v>13</v>
      </c>
      <c r="X340" s="6">
        <f t="shared" si="55"/>
        <v>3</v>
      </c>
      <c r="Y340" s="1" t="s">
        <v>261</v>
      </c>
    </row>
    <row r="341" spans="1:25" x14ac:dyDescent="0.3">
      <c r="A341" s="83"/>
      <c r="B341" s="83" t="s">
        <v>4</v>
      </c>
      <c r="C341" s="83"/>
      <c r="D341" s="83"/>
      <c r="E341" s="83"/>
      <c r="F341" s="83"/>
      <c r="G341" s="83"/>
      <c r="H341" s="83" t="s">
        <v>4</v>
      </c>
      <c r="I341" s="83"/>
      <c r="J341" s="212">
        <v>700</v>
      </c>
      <c r="K341" s="212" t="s">
        <v>4</v>
      </c>
      <c r="L341" s="212"/>
      <c r="M341" s="212"/>
      <c r="N341" s="213" t="s">
        <v>4</v>
      </c>
      <c r="O341" s="212" t="s">
        <v>24</v>
      </c>
      <c r="P341" s="83" t="s">
        <v>204</v>
      </c>
      <c r="Q341" s="214" t="str">
        <f t="shared" si="48"/>
        <v>VRX1000 (700) Crossband/No Inband; For APX (VHF+800) using Single-Band Antenna(s)</v>
      </c>
      <c r="R341" s="215">
        <f t="shared" si="49"/>
        <v>3</v>
      </c>
      <c r="S341" s="216">
        <f t="shared" si="50"/>
        <v>9</v>
      </c>
      <c r="T341" s="216">
        <f t="shared" si="51"/>
        <v>3</v>
      </c>
      <c r="U341" s="216">
        <f t="shared" si="52"/>
        <v>1</v>
      </c>
      <c r="V341" s="216">
        <f t="shared" si="53"/>
        <v>982</v>
      </c>
      <c r="W341" s="216">
        <f t="shared" si="54"/>
        <v>12</v>
      </c>
      <c r="X341" s="83">
        <f t="shared" si="55"/>
        <v>2</v>
      </c>
      <c r="Y341" s="74" t="s">
        <v>310</v>
      </c>
    </row>
    <row r="342" spans="1:25" x14ac:dyDescent="0.3">
      <c r="A342" s="6" t="s">
        <v>4</v>
      </c>
      <c r="B342" s="6"/>
      <c r="C342" s="6"/>
      <c r="D342" s="6"/>
      <c r="E342" s="6"/>
      <c r="F342" s="6" t="s">
        <v>4</v>
      </c>
      <c r="G342" s="6" t="s">
        <v>4</v>
      </c>
      <c r="H342" s="6"/>
      <c r="I342" s="6"/>
      <c r="J342" s="9">
        <v>700</v>
      </c>
      <c r="L342" s="9" t="s">
        <v>4</v>
      </c>
      <c r="N342" s="11" t="s">
        <v>4</v>
      </c>
      <c r="O342" s="9" t="s">
        <v>229</v>
      </c>
      <c r="P342" s="6" t="s">
        <v>203</v>
      </c>
      <c r="Q342" s="32" t="str">
        <f t="shared" si="48"/>
        <v>VRX1000 (700) Inband/No Crossband; For APX (UHF+800) using One All-Band Antenna</v>
      </c>
      <c r="R342" s="59">
        <f t="shared" si="49"/>
        <v>3</v>
      </c>
      <c r="S342" s="44">
        <f t="shared" si="50"/>
        <v>10</v>
      </c>
      <c r="T342" s="44">
        <f t="shared" si="51"/>
        <v>1</v>
      </c>
      <c r="U342" s="44">
        <f t="shared" si="52"/>
        <v>2</v>
      </c>
      <c r="V342" s="44">
        <f t="shared" si="53"/>
        <v>994</v>
      </c>
      <c r="W342" s="44">
        <f t="shared" si="54"/>
        <v>13</v>
      </c>
      <c r="X342" s="6">
        <f t="shared" si="55"/>
        <v>2</v>
      </c>
      <c r="Y342" s="1" t="s">
        <v>325</v>
      </c>
    </row>
    <row r="343" spans="1:25" x14ac:dyDescent="0.3">
      <c r="A343" s="6"/>
      <c r="B343" s="6"/>
      <c r="C343" s="6"/>
      <c r="D343" s="6"/>
      <c r="E343" s="6" t="s">
        <v>4</v>
      </c>
      <c r="F343" s="6"/>
      <c r="G343" s="6"/>
      <c r="H343" s="6"/>
      <c r="I343" s="6"/>
      <c r="J343" s="9">
        <v>800</v>
      </c>
      <c r="K343" s="9" t="s">
        <v>4</v>
      </c>
      <c r="L343" s="9" t="s">
        <v>4</v>
      </c>
      <c r="N343" s="11" t="s">
        <v>4</v>
      </c>
      <c r="O343" s="9" t="s">
        <v>137</v>
      </c>
      <c r="P343" s="6" t="s">
        <v>204</v>
      </c>
      <c r="Q343" s="32" t="str">
        <f t="shared" si="48"/>
        <v>VRX1000 (800) Crossband/No Inband; For APX (VHF+UHF+800) using Unknown or User-Defined Antenna</v>
      </c>
      <c r="R343" s="59">
        <f t="shared" si="49"/>
        <v>4</v>
      </c>
      <c r="S343" s="44">
        <f t="shared" si="50"/>
        <v>11</v>
      </c>
      <c r="T343" s="44">
        <f t="shared" si="51"/>
        <v>3</v>
      </c>
      <c r="U343" s="44">
        <f t="shared" si="52"/>
        <v>0</v>
      </c>
      <c r="V343" s="44">
        <f t="shared" si="53"/>
        <v>1288</v>
      </c>
      <c r="W343" s="44">
        <f t="shared" si="54"/>
        <v>5</v>
      </c>
      <c r="X343" s="6">
        <f t="shared" si="55"/>
        <v>3</v>
      </c>
      <c r="Y343" s="1" t="s">
        <v>261</v>
      </c>
    </row>
    <row r="344" spans="1:25" x14ac:dyDescent="0.3">
      <c r="A344" s="6"/>
      <c r="B344" s="6" t="s">
        <v>4</v>
      </c>
      <c r="C344" s="6"/>
      <c r="D344" s="6"/>
      <c r="E344" s="6"/>
      <c r="F344" s="6" t="s">
        <v>4</v>
      </c>
      <c r="G344" s="6" t="s">
        <v>4</v>
      </c>
      <c r="H344" s="6"/>
      <c r="I344" s="6"/>
      <c r="J344" s="9">
        <v>700</v>
      </c>
      <c r="L344" s="9" t="s">
        <v>4</v>
      </c>
      <c r="M344" s="11" t="s">
        <v>4</v>
      </c>
      <c r="N344" s="11" t="s">
        <v>4</v>
      </c>
      <c r="O344" s="9" t="s">
        <v>24</v>
      </c>
      <c r="P344" s="6" t="s">
        <v>205</v>
      </c>
      <c r="Q344" s="32" t="str">
        <f t="shared" si="48"/>
        <v>VRX1000 (700) Inband &amp; Crossband; For APX (UHF+700+800) using Single-Band Antenna(s)</v>
      </c>
      <c r="R344" s="59">
        <f t="shared" si="49"/>
        <v>3</v>
      </c>
      <c r="S344" s="44">
        <f t="shared" si="50"/>
        <v>14</v>
      </c>
      <c r="T344" s="44">
        <f t="shared" si="51"/>
        <v>5</v>
      </c>
      <c r="U344" s="44">
        <f t="shared" si="52"/>
        <v>1</v>
      </c>
      <c r="V344" s="44">
        <f t="shared" si="53"/>
        <v>1073</v>
      </c>
      <c r="W344" s="44">
        <f t="shared" si="54"/>
        <v>14</v>
      </c>
      <c r="X344" s="6">
        <f t="shared" si="55"/>
        <v>2</v>
      </c>
      <c r="Y344" s="1" t="s">
        <v>350</v>
      </c>
    </row>
    <row r="345" spans="1:25" x14ac:dyDescent="0.3">
      <c r="A345" s="6"/>
      <c r="B345" s="6"/>
      <c r="C345" s="6"/>
      <c r="D345" s="6"/>
      <c r="E345" s="6" t="s">
        <v>4</v>
      </c>
      <c r="F345" s="6"/>
      <c r="G345" s="6"/>
      <c r="H345" s="6"/>
      <c r="I345" s="6"/>
      <c r="J345" s="9">
        <v>800</v>
      </c>
      <c r="K345" s="9" t="s">
        <v>4</v>
      </c>
      <c r="L345" s="9" t="s">
        <v>4</v>
      </c>
      <c r="N345" s="11" t="s">
        <v>4</v>
      </c>
      <c r="O345" s="9" t="s">
        <v>229</v>
      </c>
      <c r="P345" s="6" t="s">
        <v>204</v>
      </c>
      <c r="Q345" s="32" t="str">
        <f t="shared" si="48"/>
        <v>VRX1000 (800) Crossband/No Inband; For APX (VHF+UHF+800) using One All-Band Antenna</v>
      </c>
      <c r="R345" s="59">
        <f t="shared" si="49"/>
        <v>4</v>
      </c>
      <c r="S345" s="44">
        <f t="shared" si="50"/>
        <v>11</v>
      </c>
      <c r="T345" s="44">
        <f t="shared" si="51"/>
        <v>3</v>
      </c>
      <c r="U345" s="44">
        <f t="shared" si="52"/>
        <v>2</v>
      </c>
      <c r="V345" s="44">
        <f t="shared" si="53"/>
        <v>1290</v>
      </c>
      <c r="W345" s="44">
        <f t="shared" si="54"/>
        <v>5</v>
      </c>
      <c r="X345" s="6">
        <f t="shared" si="55"/>
        <v>3</v>
      </c>
      <c r="Y345" s="1" t="s">
        <v>302</v>
      </c>
    </row>
    <row r="346" spans="1:25" x14ac:dyDescent="0.3">
      <c r="A346" s="6"/>
      <c r="B346" s="6"/>
      <c r="C346" s="6"/>
      <c r="D346" s="6" t="s">
        <v>4</v>
      </c>
      <c r="E346" s="6"/>
      <c r="F346" s="6" t="s">
        <v>4</v>
      </c>
      <c r="G346" s="6" t="s">
        <v>4</v>
      </c>
      <c r="H346" s="6"/>
      <c r="I346" s="6"/>
      <c r="J346" s="9">
        <v>800</v>
      </c>
      <c r="K346" s="9" t="s">
        <v>4</v>
      </c>
      <c r="L346" s="9" t="s">
        <v>4</v>
      </c>
      <c r="N346" s="11" t="s">
        <v>4</v>
      </c>
      <c r="O346" s="9" t="s">
        <v>137</v>
      </c>
      <c r="P346" s="6" t="s">
        <v>205</v>
      </c>
      <c r="Q346" s="32" t="str">
        <f t="shared" si="48"/>
        <v>VRX1000 (800) Inband &amp; Crossband; For APX (VHF+UHF+800) using Unknown or User-Defined Antenna</v>
      </c>
      <c r="R346" s="59">
        <f t="shared" si="49"/>
        <v>4</v>
      </c>
      <c r="S346" s="44">
        <f t="shared" si="50"/>
        <v>11</v>
      </c>
      <c r="T346" s="44">
        <f t="shared" si="51"/>
        <v>5</v>
      </c>
      <c r="U346" s="44">
        <f t="shared" si="52"/>
        <v>0</v>
      </c>
      <c r="V346" s="44">
        <f t="shared" si="53"/>
        <v>1294</v>
      </c>
      <c r="W346" s="44">
        <f t="shared" si="54"/>
        <v>16</v>
      </c>
      <c r="X346" s="6">
        <f t="shared" si="55"/>
        <v>3</v>
      </c>
      <c r="Y346" s="1" t="s">
        <v>261</v>
      </c>
    </row>
    <row r="347" spans="1:25" x14ac:dyDescent="0.3">
      <c r="A347" s="6"/>
      <c r="B347" s="6" t="s">
        <v>4</v>
      </c>
      <c r="C347" s="6"/>
      <c r="D347" s="6"/>
      <c r="E347" s="6"/>
      <c r="F347" s="6" t="s">
        <v>4</v>
      </c>
      <c r="G347" s="6" t="s">
        <v>4</v>
      </c>
      <c r="H347" s="6"/>
      <c r="I347" s="6"/>
      <c r="J347" s="9">
        <v>700</v>
      </c>
      <c r="K347" s="9" t="s">
        <v>4</v>
      </c>
      <c r="L347" s="9" t="s">
        <v>4</v>
      </c>
      <c r="M347" s="11" t="s">
        <v>4</v>
      </c>
      <c r="N347" s="11" t="s">
        <v>4</v>
      </c>
      <c r="O347" s="9" t="s">
        <v>24</v>
      </c>
      <c r="P347" s="6" t="s">
        <v>203</v>
      </c>
      <c r="Q347" s="32" t="str">
        <f t="shared" si="48"/>
        <v>VRX1000 (700) Inband/No Crossband; For APX (VHF+UHF+700+800) using Single-Band Antenna(s)</v>
      </c>
      <c r="R347" s="59">
        <f t="shared" si="49"/>
        <v>3</v>
      </c>
      <c r="S347" s="44">
        <f t="shared" si="50"/>
        <v>15</v>
      </c>
      <c r="T347" s="44">
        <f t="shared" si="51"/>
        <v>1</v>
      </c>
      <c r="U347" s="44">
        <f t="shared" si="52"/>
        <v>1</v>
      </c>
      <c r="V347" s="44">
        <f t="shared" si="53"/>
        <v>1078</v>
      </c>
      <c r="W347" s="44">
        <f t="shared" si="54"/>
        <v>14</v>
      </c>
      <c r="X347" s="6">
        <f t="shared" si="55"/>
        <v>3</v>
      </c>
      <c r="Y347" s="1" t="s">
        <v>316</v>
      </c>
    </row>
    <row r="348" spans="1:25" x14ac:dyDescent="0.3">
      <c r="A348" s="6"/>
      <c r="B348" s="6"/>
      <c r="C348" s="6"/>
      <c r="D348" s="6" t="s">
        <v>4</v>
      </c>
      <c r="E348" s="6"/>
      <c r="F348" s="6" t="s">
        <v>4</v>
      </c>
      <c r="G348" s="6" t="s">
        <v>4</v>
      </c>
      <c r="H348" s="6"/>
      <c r="I348" s="6"/>
      <c r="J348" s="9">
        <v>800</v>
      </c>
      <c r="K348" s="9" t="s">
        <v>4</v>
      </c>
      <c r="L348" s="9" t="s">
        <v>4</v>
      </c>
      <c r="N348" s="11" t="s">
        <v>4</v>
      </c>
      <c r="O348" s="9" t="s">
        <v>229</v>
      </c>
      <c r="P348" s="6" t="s">
        <v>205</v>
      </c>
      <c r="Q348" s="32" t="str">
        <f t="shared" si="48"/>
        <v>VRX1000 (800) Inband &amp; Crossband; For APX (VHF+UHF+800) using One All-Band Antenna</v>
      </c>
      <c r="R348" s="59">
        <f t="shared" si="49"/>
        <v>4</v>
      </c>
      <c r="S348" s="44">
        <f t="shared" si="50"/>
        <v>11</v>
      </c>
      <c r="T348" s="44">
        <f t="shared" si="51"/>
        <v>5</v>
      </c>
      <c r="U348" s="44">
        <f t="shared" si="52"/>
        <v>2</v>
      </c>
      <c r="V348" s="44">
        <f t="shared" si="53"/>
        <v>1296</v>
      </c>
      <c r="W348" s="44">
        <f t="shared" si="54"/>
        <v>16</v>
      </c>
      <c r="X348" s="6">
        <f t="shared" si="55"/>
        <v>3</v>
      </c>
      <c r="Y348" s="38" t="s">
        <v>335</v>
      </c>
    </row>
    <row r="349" spans="1:25" x14ac:dyDescent="0.3">
      <c r="A349" s="6" t="s">
        <v>4</v>
      </c>
      <c r="B349" s="6"/>
      <c r="C349" s="6"/>
      <c r="D349" s="6"/>
      <c r="E349" s="6"/>
      <c r="F349" s="6" t="s">
        <v>4</v>
      </c>
      <c r="G349" s="6" t="s">
        <v>4</v>
      </c>
      <c r="H349" s="6"/>
      <c r="I349" s="6"/>
      <c r="J349" s="9">
        <v>800</v>
      </c>
      <c r="M349" s="11" t="s">
        <v>4</v>
      </c>
      <c r="N349" s="11" t="s">
        <v>4</v>
      </c>
      <c r="O349" s="9" t="s">
        <v>137</v>
      </c>
      <c r="P349" s="6" t="s">
        <v>212</v>
      </c>
      <c r="Q349" s="32" t="str">
        <f t="shared" si="48"/>
        <v>VRX1000 (800) Inband; For APX (700+800) using Unknown or User-Defined Antenna</v>
      </c>
      <c r="R349" s="59">
        <f t="shared" si="49"/>
        <v>4</v>
      </c>
      <c r="S349" s="44">
        <f t="shared" si="50"/>
        <v>12</v>
      </c>
      <c r="T349" s="44">
        <f t="shared" si="51"/>
        <v>2</v>
      </c>
      <c r="U349" s="44">
        <f t="shared" si="52"/>
        <v>0</v>
      </c>
      <c r="V349" s="44">
        <f t="shared" si="53"/>
        <v>1302</v>
      </c>
      <c r="W349" s="44">
        <f t="shared" si="54"/>
        <v>13</v>
      </c>
      <c r="X349" s="6">
        <f t="shared" si="55"/>
        <v>1</v>
      </c>
      <c r="Y349" s="1" t="s">
        <v>261</v>
      </c>
    </row>
    <row r="350" spans="1:25" x14ac:dyDescent="0.3">
      <c r="A350" s="6" t="s">
        <v>4</v>
      </c>
      <c r="B350" s="6"/>
      <c r="C350" s="6"/>
      <c r="D350" s="6"/>
      <c r="E350" s="6"/>
      <c r="F350" s="6" t="s">
        <v>4</v>
      </c>
      <c r="G350" s="6" t="s">
        <v>4</v>
      </c>
      <c r="H350" s="6"/>
      <c r="I350" s="6"/>
      <c r="J350" s="9">
        <v>800</v>
      </c>
      <c r="M350" s="11" t="s">
        <v>4</v>
      </c>
      <c r="N350" s="11" t="s">
        <v>4</v>
      </c>
      <c r="O350" s="9" t="s">
        <v>24</v>
      </c>
      <c r="P350" s="6" t="s">
        <v>212</v>
      </c>
      <c r="Q350" s="32" t="str">
        <f t="shared" si="48"/>
        <v>VRX1000 (800) Inband; For APX (700+800) using Single-Band Antenna(s)</v>
      </c>
      <c r="R350" s="59">
        <f t="shared" si="49"/>
        <v>4</v>
      </c>
      <c r="S350" s="44">
        <f t="shared" si="50"/>
        <v>12</v>
      </c>
      <c r="T350" s="44">
        <f t="shared" si="51"/>
        <v>2</v>
      </c>
      <c r="U350" s="44">
        <f t="shared" si="52"/>
        <v>1</v>
      </c>
      <c r="V350" s="44">
        <f t="shared" si="53"/>
        <v>1303</v>
      </c>
      <c r="W350" s="44">
        <f t="shared" si="54"/>
        <v>13</v>
      </c>
      <c r="X350" s="6">
        <f t="shared" si="55"/>
        <v>1</v>
      </c>
      <c r="Y350" s="1" t="s">
        <v>344</v>
      </c>
    </row>
    <row r="351" spans="1:25" x14ac:dyDescent="0.3">
      <c r="A351" s="6" t="s">
        <v>4</v>
      </c>
      <c r="B351" s="6"/>
      <c r="C351" s="6"/>
      <c r="D351" s="6"/>
      <c r="E351" s="6"/>
      <c r="F351" s="6" t="s">
        <v>4</v>
      </c>
      <c r="G351" s="6" t="s">
        <v>4</v>
      </c>
      <c r="H351" s="6"/>
      <c r="I351" s="6"/>
      <c r="J351" s="9">
        <v>700</v>
      </c>
      <c r="M351" s="11" t="s">
        <v>4</v>
      </c>
      <c r="N351" s="11" t="s">
        <v>4</v>
      </c>
      <c r="O351" s="9" t="s">
        <v>229</v>
      </c>
      <c r="P351" s="6" t="s">
        <v>212</v>
      </c>
      <c r="Q351" s="32" t="str">
        <f t="shared" si="48"/>
        <v>VRX1000 (700) Inband; For APX (700+800) using One All-Band Antenna</v>
      </c>
      <c r="R351" s="59">
        <f t="shared" si="49"/>
        <v>3</v>
      </c>
      <c r="S351" s="44">
        <f t="shared" si="50"/>
        <v>12</v>
      </c>
      <c r="T351" s="44">
        <f t="shared" si="51"/>
        <v>2</v>
      </c>
      <c r="U351" s="44">
        <f t="shared" si="52"/>
        <v>2</v>
      </c>
      <c r="V351" s="44">
        <f t="shared" si="53"/>
        <v>1031</v>
      </c>
      <c r="W351" s="44">
        <f t="shared" si="54"/>
        <v>13</v>
      </c>
      <c r="X351" s="6">
        <f t="shared" si="55"/>
        <v>1</v>
      </c>
      <c r="Y351" s="1" t="s">
        <v>320</v>
      </c>
    </row>
    <row r="352" spans="1:25" x14ac:dyDescent="0.3">
      <c r="A352" s="6" t="s">
        <v>4</v>
      </c>
      <c r="B352" s="6"/>
      <c r="C352" s="6"/>
      <c r="D352" s="6"/>
      <c r="E352" s="6"/>
      <c r="F352" s="6" t="s">
        <v>4</v>
      </c>
      <c r="G352" s="6" t="s">
        <v>4</v>
      </c>
      <c r="H352" s="6"/>
      <c r="I352" s="6"/>
      <c r="J352" s="9">
        <v>800</v>
      </c>
      <c r="K352" s="9" t="s">
        <v>4</v>
      </c>
      <c r="M352" s="11" t="s">
        <v>4</v>
      </c>
      <c r="N352" s="11" t="s">
        <v>4</v>
      </c>
      <c r="O352" s="9" t="s">
        <v>137</v>
      </c>
      <c r="P352" s="6" t="s">
        <v>203</v>
      </c>
      <c r="Q352" s="32" t="str">
        <f t="shared" si="48"/>
        <v>VRX1000 (800) Inband/No Crossband; For APX (VHF+700+800) using Unknown or User-Defined Antenna</v>
      </c>
      <c r="R352" s="59">
        <f t="shared" si="49"/>
        <v>4</v>
      </c>
      <c r="S352" s="44">
        <f t="shared" si="50"/>
        <v>13</v>
      </c>
      <c r="T352" s="44">
        <f t="shared" si="51"/>
        <v>1</v>
      </c>
      <c r="U352" s="44">
        <f t="shared" si="52"/>
        <v>0</v>
      </c>
      <c r="V352" s="44">
        <f t="shared" si="53"/>
        <v>1316</v>
      </c>
      <c r="W352" s="44">
        <f t="shared" si="54"/>
        <v>13</v>
      </c>
      <c r="X352" s="6">
        <f t="shared" si="55"/>
        <v>2</v>
      </c>
      <c r="Y352" s="1" t="s">
        <v>261</v>
      </c>
    </row>
    <row r="353" spans="1:25" x14ac:dyDescent="0.3">
      <c r="A353" s="83"/>
      <c r="B353" s="83" t="s">
        <v>4</v>
      </c>
      <c r="C353" s="83"/>
      <c r="D353" s="83"/>
      <c r="E353" s="83"/>
      <c r="F353" s="83"/>
      <c r="G353" s="83"/>
      <c r="H353" s="83" t="s">
        <v>4</v>
      </c>
      <c r="I353" s="83"/>
      <c r="J353" s="212">
        <v>700</v>
      </c>
      <c r="K353" s="212" t="s">
        <v>4</v>
      </c>
      <c r="L353" s="212"/>
      <c r="M353" s="213" t="s">
        <v>4</v>
      </c>
      <c r="N353" s="213" t="s">
        <v>4</v>
      </c>
      <c r="O353" s="212" t="s">
        <v>24</v>
      </c>
      <c r="P353" s="83" t="s">
        <v>204</v>
      </c>
      <c r="Q353" s="214" t="str">
        <f t="shared" si="48"/>
        <v>VRX1000 (700) Crossband/No Inband; For APX (VHF+700+800) using Single-Band Antenna(s)</v>
      </c>
      <c r="R353" s="215">
        <f t="shared" si="49"/>
        <v>3</v>
      </c>
      <c r="S353" s="216">
        <f t="shared" si="50"/>
        <v>13</v>
      </c>
      <c r="T353" s="216">
        <f t="shared" si="51"/>
        <v>3</v>
      </c>
      <c r="U353" s="216">
        <f t="shared" si="52"/>
        <v>1</v>
      </c>
      <c r="V353" s="216">
        <f t="shared" si="53"/>
        <v>1050</v>
      </c>
      <c r="W353" s="216">
        <f t="shared" si="54"/>
        <v>12</v>
      </c>
      <c r="X353" s="83">
        <f t="shared" si="55"/>
        <v>2</v>
      </c>
      <c r="Y353" s="74" t="s">
        <v>310</v>
      </c>
    </row>
    <row r="354" spans="1:25" x14ac:dyDescent="0.3">
      <c r="A354" s="6" t="s">
        <v>4</v>
      </c>
      <c r="B354" s="6"/>
      <c r="C354" s="6"/>
      <c r="D354" s="6"/>
      <c r="E354" s="6"/>
      <c r="F354" s="6" t="s">
        <v>4</v>
      </c>
      <c r="G354" s="6" t="s">
        <v>4</v>
      </c>
      <c r="H354" s="6"/>
      <c r="I354" s="6"/>
      <c r="J354" s="9">
        <v>700</v>
      </c>
      <c r="K354" s="9" t="s">
        <v>4</v>
      </c>
      <c r="L354" s="9" t="s">
        <v>4</v>
      </c>
      <c r="N354" s="11" t="s">
        <v>4</v>
      </c>
      <c r="O354" s="9" t="s">
        <v>229</v>
      </c>
      <c r="P354" s="6" t="s">
        <v>203</v>
      </c>
      <c r="Q354" s="32" t="str">
        <f t="shared" si="48"/>
        <v>VRX1000 (700) Inband/No Crossband; For APX (VHF+UHF+800) using One All-Band Antenna</v>
      </c>
      <c r="R354" s="59">
        <f t="shared" si="49"/>
        <v>3</v>
      </c>
      <c r="S354" s="44">
        <f t="shared" si="50"/>
        <v>11</v>
      </c>
      <c r="T354" s="44">
        <f t="shared" si="51"/>
        <v>1</v>
      </c>
      <c r="U354" s="44">
        <f t="shared" si="52"/>
        <v>2</v>
      </c>
      <c r="V354" s="44">
        <f t="shared" si="53"/>
        <v>1011</v>
      </c>
      <c r="W354" s="44">
        <f t="shared" si="54"/>
        <v>13</v>
      </c>
      <c r="X354" s="6">
        <f t="shared" si="55"/>
        <v>3</v>
      </c>
      <c r="Y354" s="1" t="s">
        <v>333</v>
      </c>
    </row>
    <row r="355" spans="1:25" x14ac:dyDescent="0.3">
      <c r="A355" s="6"/>
      <c r="B355" s="6"/>
      <c r="C355" s="6" t="s">
        <v>4</v>
      </c>
      <c r="D355" s="6"/>
      <c r="E355" s="6"/>
      <c r="F355" s="6"/>
      <c r="G355" s="6"/>
      <c r="H355" s="6"/>
      <c r="I355" s="6"/>
      <c r="J355" s="9">
        <v>800</v>
      </c>
      <c r="K355" s="9" t="s">
        <v>4</v>
      </c>
      <c r="M355" s="11" t="s">
        <v>4</v>
      </c>
      <c r="N355" s="11" t="s">
        <v>4</v>
      </c>
      <c r="O355" s="9" t="s">
        <v>137</v>
      </c>
      <c r="P355" s="6" t="s">
        <v>204</v>
      </c>
      <c r="Q355" s="32" t="str">
        <f t="shared" si="48"/>
        <v>VRX1000 (800) Crossband/No Inband; For APX (VHF+700+800) using Unknown or User-Defined Antenna</v>
      </c>
      <c r="R355" s="59">
        <f t="shared" si="49"/>
        <v>4</v>
      </c>
      <c r="S355" s="44">
        <f t="shared" si="50"/>
        <v>13</v>
      </c>
      <c r="T355" s="44">
        <f t="shared" si="51"/>
        <v>3</v>
      </c>
      <c r="U355" s="44">
        <f t="shared" si="52"/>
        <v>0</v>
      </c>
      <c r="V355" s="44">
        <f t="shared" si="53"/>
        <v>1322</v>
      </c>
      <c r="W355" s="44">
        <f t="shared" si="54"/>
        <v>3</v>
      </c>
      <c r="X355" s="6">
        <f t="shared" si="55"/>
        <v>2</v>
      </c>
      <c r="Y355" s="1" t="s">
        <v>261</v>
      </c>
    </row>
    <row r="356" spans="1:25" s="74" customFormat="1" x14ac:dyDescent="0.3">
      <c r="A356" s="6" t="s">
        <v>4</v>
      </c>
      <c r="B356" s="6"/>
      <c r="C356" s="6"/>
      <c r="D356" s="6"/>
      <c r="E356" s="6"/>
      <c r="F356" s="6" t="s">
        <v>4</v>
      </c>
      <c r="G356" s="6" t="s">
        <v>4</v>
      </c>
      <c r="H356" s="6"/>
      <c r="I356" s="6"/>
      <c r="J356" s="9">
        <v>700</v>
      </c>
      <c r="K356" s="9" t="s">
        <v>4</v>
      </c>
      <c r="L356" s="9"/>
      <c r="M356" s="11" t="s">
        <v>4</v>
      </c>
      <c r="N356" s="11" t="s">
        <v>4</v>
      </c>
      <c r="O356" s="9" t="s">
        <v>229</v>
      </c>
      <c r="P356" s="6" t="s">
        <v>203</v>
      </c>
      <c r="Q356" s="32" t="str">
        <f t="shared" si="48"/>
        <v>VRX1000 (700) Inband/No Crossband; For APX (VHF+700+800) using One All-Band Antenna</v>
      </c>
      <c r="R356" s="59">
        <f t="shared" si="49"/>
        <v>3</v>
      </c>
      <c r="S356" s="44">
        <f t="shared" si="50"/>
        <v>13</v>
      </c>
      <c r="T356" s="44">
        <f t="shared" si="51"/>
        <v>1</v>
      </c>
      <c r="U356" s="44">
        <f t="shared" si="52"/>
        <v>2</v>
      </c>
      <c r="V356" s="44">
        <f t="shared" si="53"/>
        <v>1045</v>
      </c>
      <c r="W356" s="44">
        <f t="shared" si="54"/>
        <v>13</v>
      </c>
      <c r="X356" s="6">
        <f t="shared" si="55"/>
        <v>2</v>
      </c>
      <c r="Y356" s="1" t="s">
        <v>322</v>
      </c>
    </row>
    <row r="357" spans="1:25" x14ac:dyDescent="0.3">
      <c r="A357" s="6"/>
      <c r="B357" s="6"/>
      <c r="C357" s="6" t="s">
        <v>4</v>
      </c>
      <c r="D357" s="6"/>
      <c r="E357" s="6"/>
      <c r="F357" s="6"/>
      <c r="G357" s="6"/>
      <c r="H357" s="6"/>
      <c r="I357" s="6"/>
      <c r="J357" s="9">
        <v>800</v>
      </c>
      <c r="K357" s="9" t="s">
        <v>4</v>
      </c>
      <c r="M357" s="11" t="s">
        <v>4</v>
      </c>
      <c r="N357" s="11" t="s">
        <v>4</v>
      </c>
      <c r="O357" s="9" t="s">
        <v>229</v>
      </c>
      <c r="P357" s="6" t="s">
        <v>204</v>
      </c>
      <c r="Q357" s="32" t="str">
        <f t="shared" si="48"/>
        <v>VRX1000 (800) Crossband/No Inband; For APX (VHF+700+800) using One All-Band Antenna</v>
      </c>
      <c r="R357" s="59">
        <f t="shared" si="49"/>
        <v>4</v>
      </c>
      <c r="S357" s="44">
        <f t="shared" si="50"/>
        <v>13</v>
      </c>
      <c r="T357" s="44">
        <f t="shared" si="51"/>
        <v>3</v>
      </c>
      <c r="U357" s="44">
        <f t="shared" si="52"/>
        <v>2</v>
      </c>
      <c r="V357" s="44">
        <f t="shared" si="53"/>
        <v>1324</v>
      </c>
      <c r="W357" s="44">
        <f t="shared" si="54"/>
        <v>3</v>
      </c>
      <c r="X357" s="6">
        <f t="shared" si="55"/>
        <v>2</v>
      </c>
      <c r="Y357" s="1" t="s">
        <v>283</v>
      </c>
    </row>
    <row r="358" spans="1:25" x14ac:dyDescent="0.3">
      <c r="A358" s="6"/>
      <c r="B358" s="6"/>
      <c r="C358" s="6"/>
      <c r="D358" s="6" t="s">
        <v>4</v>
      </c>
      <c r="E358" s="6"/>
      <c r="F358" s="6" t="s">
        <v>4</v>
      </c>
      <c r="G358" s="6" t="s">
        <v>4</v>
      </c>
      <c r="H358" s="6"/>
      <c r="I358" s="6"/>
      <c r="J358" s="9">
        <v>800</v>
      </c>
      <c r="K358" s="9" t="s">
        <v>4</v>
      </c>
      <c r="M358" s="11" t="s">
        <v>4</v>
      </c>
      <c r="N358" s="11" t="s">
        <v>4</v>
      </c>
      <c r="O358" s="9" t="s">
        <v>137</v>
      </c>
      <c r="P358" s="6" t="s">
        <v>205</v>
      </c>
      <c r="Q358" s="32" t="str">
        <f t="shared" si="48"/>
        <v>VRX1000 (800) Inband &amp; Crossband; For APX (VHF+700+800) using Unknown or User-Defined Antenna</v>
      </c>
      <c r="R358" s="59">
        <f t="shared" si="49"/>
        <v>4</v>
      </c>
      <c r="S358" s="44">
        <f t="shared" si="50"/>
        <v>13</v>
      </c>
      <c r="T358" s="44">
        <f t="shared" si="51"/>
        <v>5</v>
      </c>
      <c r="U358" s="44">
        <f t="shared" si="52"/>
        <v>0</v>
      </c>
      <c r="V358" s="44">
        <f t="shared" si="53"/>
        <v>1328</v>
      </c>
      <c r="W358" s="44">
        <f t="shared" si="54"/>
        <v>16</v>
      </c>
      <c r="X358" s="6">
        <f t="shared" si="55"/>
        <v>2</v>
      </c>
      <c r="Y358" s="1" t="s">
        <v>261</v>
      </c>
    </row>
    <row r="359" spans="1:25" x14ac:dyDescent="0.3">
      <c r="A359" s="6"/>
      <c r="B359" s="6" t="s">
        <v>4</v>
      </c>
      <c r="C359" s="6"/>
      <c r="D359" s="6"/>
      <c r="E359" s="6"/>
      <c r="F359" s="6" t="s">
        <v>4</v>
      </c>
      <c r="G359" s="6" t="s">
        <v>4</v>
      </c>
      <c r="H359" s="6"/>
      <c r="I359" s="6"/>
      <c r="J359" s="9">
        <v>700</v>
      </c>
      <c r="K359" s="9" t="s">
        <v>4</v>
      </c>
      <c r="L359" s="9" t="s">
        <v>4</v>
      </c>
      <c r="M359" s="11" t="s">
        <v>4</v>
      </c>
      <c r="N359" s="11" t="s">
        <v>4</v>
      </c>
      <c r="O359" s="9" t="s">
        <v>24</v>
      </c>
      <c r="P359" s="6" t="s">
        <v>205</v>
      </c>
      <c r="Q359" s="32" t="str">
        <f t="shared" si="48"/>
        <v>VRX1000 (700) Inband &amp; Crossband; For APX (VHF+UHF+700+800) using Single-Band Antenna(s)</v>
      </c>
      <c r="R359" s="59">
        <f t="shared" si="49"/>
        <v>3</v>
      </c>
      <c r="S359" s="44">
        <f t="shared" si="50"/>
        <v>15</v>
      </c>
      <c r="T359" s="44">
        <f t="shared" si="51"/>
        <v>5</v>
      </c>
      <c r="U359" s="44">
        <f t="shared" si="52"/>
        <v>1</v>
      </c>
      <c r="V359" s="44">
        <f t="shared" si="53"/>
        <v>1090</v>
      </c>
      <c r="W359" s="44">
        <f t="shared" si="54"/>
        <v>14</v>
      </c>
      <c r="X359" s="6">
        <f t="shared" si="55"/>
        <v>3</v>
      </c>
      <c r="Y359" s="1" t="s">
        <v>318</v>
      </c>
    </row>
    <row r="360" spans="1:25" x14ac:dyDescent="0.3">
      <c r="A360" s="6"/>
      <c r="B360" s="6"/>
      <c r="C360" s="6"/>
      <c r="D360" s="6" t="s">
        <v>4</v>
      </c>
      <c r="E360" s="6"/>
      <c r="F360" s="6" t="s">
        <v>4</v>
      </c>
      <c r="G360" s="6" t="s">
        <v>4</v>
      </c>
      <c r="H360" s="6"/>
      <c r="I360" s="6"/>
      <c r="J360" s="9">
        <v>800</v>
      </c>
      <c r="K360" s="9" t="s">
        <v>4</v>
      </c>
      <c r="M360" s="11" t="s">
        <v>4</v>
      </c>
      <c r="N360" s="11" t="s">
        <v>4</v>
      </c>
      <c r="O360" s="9" t="s">
        <v>229</v>
      </c>
      <c r="P360" s="6" t="s">
        <v>205</v>
      </c>
      <c r="Q360" s="32" t="str">
        <f t="shared" si="48"/>
        <v>VRX1000 (800) Inband &amp; Crossband; For APX (VHF+700+800) using One All-Band Antenna</v>
      </c>
      <c r="R360" s="59">
        <f t="shared" si="49"/>
        <v>4</v>
      </c>
      <c r="S360" s="44">
        <f t="shared" si="50"/>
        <v>13</v>
      </c>
      <c r="T360" s="44">
        <f t="shared" si="51"/>
        <v>5</v>
      </c>
      <c r="U360" s="44">
        <f t="shared" si="52"/>
        <v>2</v>
      </c>
      <c r="V360" s="44">
        <f t="shared" si="53"/>
        <v>1330</v>
      </c>
      <c r="W360" s="44">
        <f t="shared" si="54"/>
        <v>16</v>
      </c>
      <c r="X360" s="6">
        <f t="shared" si="55"/>
        <v>2</v>
      </c>
      <c r="Y360" s="38" t="s">
        <v>327</v>
      </c>
    </row>
    <row r="361" spans="1:25" x14ac:dyDescent="0.3">
      <c r="A361" s="6" t="s">
        <v>4</v>
      </c>
      <c r="B361" s="6"/>
      <c r="C361" s="6"/>
      <c r="D361" s="6"/>
      <c r="E361" s="6"/>
      <c r="F361" s="6" t="s">
        <v>4</v>
      </c>
      <c r="G361" s="6" t="s">
        <v>4</v>
      </c>
      <c r="H361" s="6"/>
      <c r="I361" s="6"/>
      <c r="J361" s="9">
        <v>800</v>
      </c>
      <c r="L361" s="9" t="s">
        <v>4</v>
      </c>
      <c r="M361" s="11" t="s">
        <v>4</v>
      </c>
      <c r="N361" s="11" t="s">
        <v>4</v>
      </c>
      <c r="O361" s="9" t="s">
        <v>137</v>
      </c>
      <c r="P361" s="6" t="s">
        <v>203</v>
      </c>
      <c r="Q361" s="32" t="str">
        <f t="shared" si="48"/>
        <v>VRX1000 (800) Inband/No Crossband; For APX (UHF+700+800) using Unknown or User-Defined Antenna</v>
      </c>
      <c r="R361" s="59">
        <f t="shared" si="49"/>
        <v>4</v>
      </c>
      <c r="S361" s="44">
        <f t="shared" si="50"/>
        <v>14</v>
      </c>
      <c r="T361" s="44">
        <f t="shared" si="51"/>
        <v>1</v>
      </c>
      <c r="U361" s="44">
        <f t="shared" si="52"/>
        <v>0</v>
      </c>
      <c r="V361" s="44">
        <f t="shared" si="53"/>
        <v>1333</v>
      </c>
      <c r="W361" s="44">
        <f t="shared" si="54"/>
        <v>13</v>
      </c>
      <c r="X361" s="6">
        <f t="shared" si="55"/>
        <v>2</v>
      </c>
      <c r="Y361" s="1" t="s">
        <v>261</v>
      </c>
    </row>
    <row r="362" spans="1:25" x14ac:dyDescent="0.3">
      <c r="A362" s="6"/>
      <c r="B362" s="6" t="s">
        <v>4</v>
      </c>
      <c r="C362" s="6"/>
      <c r="D362" s="6"/>
      <c r="E362" s="6"/>
      <c r="F362" s="6"/>
      <c r="G362" s="6"/>
      <c r="H362" s="6" t="s">
        <v>4</v>
      </c>
      <c r="I362" s="6"/>
      <c r="J362" s="9">
        <v>700</v>
      </c>
      <c r="L362" s="9" t="s">
        <v>4</v>
      </c>
      <c r="M362" s="11" t="s">
        <v>4</v>
      </c>
      <c r="O362" s="9" t="s">
        <v>24</v>
      </c>
      <c r="P362" s="6" t="s">
        <v>204</v>
      </c>
      <c r="Q362" s="32" t="str">
        <f t="shared" si="48"/>
        <v>VRX1000 (700) Crossband/No Inband; For APX (UHF+700) using Single-Band Antenna(s)</v>
      </c>
      <c r="R362" s="59">
        <f t="shared" si="49"/>
        <v>3</v>
      </c>
      <c r="S362" s="44">
        <f t="shared" si="50"/>
        <v>6</v>
      </c>
      <c r="T362" s="44">
        <f t="shared" si="51"/>
        <v>3</v>
      </c>
      <c r="U362" s="44">
        <f t="shared" si="52"/>
        <v>1</v>
      </c>
      <c r="V362" s="44">
        <f t="shared" si="53"/>
        <v>931</v>
      </c>
      <c r="W362" s="44">
        <f t="shared" si="54"/>
        <v>12</v>
      </c>
      <c r="X362" s="6">
        <f t="shared" si="55"/>
        <v>2</v>
      </c>
      <c r="Y362" s="1" t="s">
        <v>309</v>
      </c>
    </row>
    <row r="363" spans="1:25" x14ac:dyDescent="0.3">
      <c r="A363" s="6" t="s">
        <v>4</v>
      </c>
      <c r="B363" s="6"/>
      <c r="C363" s="6"/>
      <c r="D363" s="6"/>
      <c r="E363" s="6"/>
      <c r="F363" s="6" t="s">
        <v>4</v>
      </c>
      <c r="G363" s="6" t="s">
        <v>4</v>
      </c>
      <c r="H363" s="6"/>
      <c r="I363" s="6"/>
      <c r="J363" s="9">
        <v>700</v>
      </c>
      <c r="L363" s="9" t="s">
        <v>4</v>
      </c>
      <c r="M363" s="11" t="s">
        <v>4</v>
      </c>
      <c r="N363" s="11" t="s">
        <v>4</v>
      </c>
      <c r="O363" s="9" t="s">
        <v>229</v>
      </c>
      <c r="P363" s="6" t="s">
        <v>203</v>
      </c>
      <c r="Q363" s="32" t="str">
        <f t="shared" si="48"/>
        <v>VRX1000 (700) Inband/No Crossband; For APX (UHF+700+800) using One All-Band Antenna</v>
      </c>
      <c r="R363" s="59">
        <f t="shared" si="49"/>
        <v>3</v>
      </c>
      <c r="S363" s="44">
        <f t="shared" si="50"/>
        <v>14</v>
      </c>
      <c r="T363" s="44">
        <f t="shared" si="51"/>
        <v>1</v>
      </c>
      <c r="U363" s="44">
        <f t="shared" si="52"/>
        <v>2</v>
      </c>
      <c r="V363" s="44">
        <f t="shared" si="53"/>
        <v>1062</v>
      </c>
      <c r="W363" s="44">
        <f t="shared" si="54"/>
        <v>13</v>
      </c>
      <c r="X363" s="6">
        <f t="shared" si="55"/>
        <v>2</v>
      </c>
      <c r="Y363" s="1" t="s">
        <v>325</v>
      </c>
    </row>
    <row r="364" spans="1:25" x14ac:dyDescent="0.3">
      <c r="A364" s="6"/>
      <c r="B364" s="6"/>
      <c r="C364" s="6" t="s">
        <v>4</v>
      </c>
      <c r="D364" s="6"/>
      <c r="E364" s="6"/>
      <c r="F364" s="6"/>
      <c r="G364" s="6"/>
      <c r="H364" s="6"/>
      <c r="I364" s="6"/>
      <c r="J364" s="9">
        <v>800</v>
      </c>
      <c r="L364" s="9" t="s">
        <v>4</v>
      </c>
      <c r="M364" s="11" t="s">
        <v>4</v>
      </c>
      <c r="N364" s="11" t="s">
        <v>4</v>
      </c>
      <c r="O364" s="9" t="s">
        <v>137</v>
      </c>
      <c r="P364" s="6" t="s">
        <v>204</v>
      </c>
      <c r="Q364" s="32" t="str">
        <f t="shared" si="48"/>
        <v>VRX1000 (800) Crossband/No Inband; For APX (UHF+700+800) using Unknown or User-Defined Antenna</v>
      </c>
      <c r="R364" s="59">
        <f t="shared" si="49"/>
        <v>4</v>
      </c>
      <c r="S364" s="44">
        <f t="shared" si="50"/>
        <v>14</v>
      </c>
      <c r="T364" s="44">
        <f t="shared" si="51"/>
        <v>3</v>
      </c>
      <c r="U364" s="44">
        <f t="shared" si="52"/>
        <v>0</v>
      </c>
      <c r="V364" s="44">
        <f t="shared" si="53"/>
        <v>1339</v>
      </c>
      <c r="W364" s="44">
        <f t="shared" si="54"/>
        <v>3</v>
      </c>
      <c r="X364" s="6">
        <f t="shared" si="55"/>
        <v>2</v>
      </c>
      <c r="Y364" s="1" t="s">
        <v>261</v>
      </c>
    </row>
    <row r="365" spans="1:25" x14ac:dyDescent="0.3">
      <c r="A365" s="6"/>
      <c r="B365" s="6" t="s">
        <v>4</v>
      </c>
      <c r="C365" s="6"/>
      <c r="D365" s="6"/>
      <c r="E365" s="6"/>
      <c r="F365" s="6"/>
      <c r="G365" s="6"/>
      <c r="H365" s="6" t="s">
        <v>4</v>
      </c>
      <c r="I365" s="6"/>
      <c r="J365" s="9">
        <v>700</v>
      </c>
      <c r="K365" s="9" t="s">
        <v>4</v>
      </c>
      <c r="L365" s="9" t="s">
        <v>4</v>
      </c>
      <c r="M365" s="11" t="s">
        <v>4</v>
      </c>
      <c r="O365" s="9" t="s">
        <v>24</v>
      </c>
      <c r="P365" s="6" t="s">
        <v>204</v>
      </c>
      <c r="Q365" s="32" t="str">
        <f t="shared" si="48"/>
        <v>VRX1000 (700) Crossband/No Inband; For APX (VHF+UHF+700) using Single-Band Antenna(s)</v>
      </c>
      <c r="R365" s="59">
        <f t="shared" si="49"/>
        <v>3</v>
      </c>
      <c r="S365" s="44">
        <f t="shared" si="50"/>
        <v>7</v>
      </c>
      <c r="T365" s="44">
        <f t="shared" si="51"/>
        <v>3</v>
      </c>
      <c r="U365" s="44">
        <f t="shared" si="52"/>
        <v>1</v>
      </c>
      <c r="V365" s="44">
        <f t="shared" si="53"/>
        <v>948</v>
      </c>
      <c r="W365" s="44">
        <f t="shared" si="54"/>
        <v>12</v>
      </c>
      <c r="X365" s="6">
        <f t="shared" si="55"/>
        <v>3</v>
      </c>
      <c r="Y365" s="1" t="s">
        <v>314</v>
      </c>
    </row>
    <row r="366" spans="1:25" x14ac:dyDescent="0.3">
      <c r="A366" s="6"/>
      <c r="B366" s="6"/>
      <c r="C366" s="6" t="s">
        <v>4</v>
      </c>
      <c r="D366" s="6"/>
      <c r="E366" s="6"/>
      <c r="F366" s="6"/>
      <c r="G366" s="6"/>
      <c r="H366" s="6"/>
      <c r="I366" s="6"/>
      <c r="J366" s="9">
        <v>800</v>
      </c>
      <c r="L366" s="9" t="s">
        <v>4</v>
      </c>
      <c r="M366" s="11" t="s">
        <v>4</v>
      </c>
      <c r="N366" s="11" t="s">
        <v>4</v>
      </c>
      <c r="O366" s="9" t="s">
        <v>229</v>
      </c>
      <c r="P366" s="6" t="s">
        <v>204</v>
      </c>
      <c r="Q366" s="32" t="str">
        <f t="shared" si="48"/>
        <v>VRX1000 (800) Crossband/No Inband; For APX (UHF+700+800) using One All-Band Antenna</v>
      </c>
      <c r="R366" s="59">
        <f t="shared" si="49"/>
        <v>4</v>
      </c>
      <c r="S366" s="44">
        <f t="shared" si="50"/>
        <v>14</v>
      </c>
      <c r="T366" s="44">
        <f t="shared" si="51"/>
        <v>3</v>
      </c>
      <c r="U366" s="44">
        <f t="shared" si="52"/>
        <v>2</v>
      </c>
      <c r="V366" s="44">
        <f t="shared" si="53"/>
        <v>1341</v>
      </c>
      <c r="W366" s="44">
        <f t="shared" si="54"/>
        <v>3</v>
      </c>
      <c r="X366" s="6">
        <f t="shared" si="55"/>
        <v>2</v>
      </c>
      <c r="Y366" s="1" t="s">
        <v>284</v>
      </c>
    </row>
    <row r="367" spans="1:25" x14ac:dyDescent="0.3">
      <c r="A367" s="6"/>
      <c r="B367" s="6"/>
      <c r="C367" s="6"/>
      <c r="D367" s="6" t="s">
        <v>4</v>
      </c>
      <c r="E367" s="6"/>
      <c r="F367" s="6" t="s">
        <v>4</v>
      </c>
      <c r="G367" s="6" t="s">
        <v>4</v>
      </c>
      <c r="H367" s="6"/>
      <c r="I367" s="6"/>
      <c r="J367" s="9">
        <v>800</v>
      </c>
      <c r="L367" s="9" t="s">
        <v>4</v>
      </c>
      <c r="M367" s="11" t="s">
        <v>4</v>
      </c>
      <c r="N367" s="11" t="s">
        <v>4</v>
      </c>
      <c r="O367" s="9" t="s">
        <v>137</v>
      </c>
      <c r="P367" s="6" t="s">
        <v>205</v>
      </c>
      <c r="Q367" s="32" t="str">
        <f t="shared" si="48"/>
        <v>VRX1000 (800) Inband &amp; Crossband; For APX (UHF+700+800) using Unknown or User-Defined Antenna</v>
      </c>
      <c r="R367" s="59">
        <f t="shared" si="49"/>
        <v>4</v>
      </c>
      <c r="S367" s="44">
        <f t="shared" si="50"/>
        <v>14</v>
      </c>
      <c r="T367" s="44">
        <f t="shared" si="51"/>
        <v>5</v>
      </c>
      <c r="U367" s="44">
        <f t="shared" si="52"/>
        <v>0</v>
      </c>
      <c r="V367" s="44">
        <f t="shared" si="53"/>
        <v>1345</v>
      </c>
      <c r="W367" s="44">
        <f t="shared" si="54"/>
        <v>16</v>
      </c>
      <c r="X367" s="6">
        <f t="shared" si="55"/>
        <v>2</v>
      </c>
      <c r="Y367" s="1" t="s">
        <v>261</v>
      </c>
    </row>
    <row r="368" spans="1:25" x14ac:dyDescent="0.3">
      <c r="A368" s="6"/>
      <c r="B368" s="6" t="s">
        <v>4</v>
      </c>
      <c r="C368" s="6"/>
      <c r="D368" s="6"/>
      <c r="E368" s="6"/>
      <c r="F368" s="6"/>
      <c r="G368" s="6"/>
      <c r="H368" s="6" t="s">
        <v>4</v>
      </c>
      <c r="I368" s="6"/>
      <c r="J368" s="9">
        <v>700</v>
      </c>
      <c r="L368" s="9" t="s">
        <v>4</v>
      </c>
      <c r="N368" s="11" t="s">
        <v>4</v>
      </c>
      <c r="O368" s="9" t="s">
        <v>24</v>
      </c>
      <c r="P368" s="6" t="s">
        <v>204</v>
      </c>
      <c r="Q368" s="32" t="str">
        <f t="shared" si="48"/>
        <v>VRX1000 (700) Crossband/No Inband; For APX (UHF+800) using Single-Band Antenna(s)</v>
      </c>
      <c r="R368" s="59">
        <f t="shared" si="49"/>
        <v>3</v>
      </c>
      <c r="S368" s="44">
        <f t="shared" si="50"/>
        <v>10</v>
      </c>
      <c r="T368" s="44">
        <f t="shared" si="51"/>
        <v>3</v>
      </c>
      <c r="U368" s="44">
        <f t="shared" si="52"/>
        <v>1</v>
      </c>
      <c r="V368" s="44">
        <f t="shared" si="53"/>
        <v>999</v>
      </c>
      <c r="W368" s="44">
        <f t="shared" si="54"/>
        <v>12</v>
      </c>
      <c r="X368" s="6">
        <f t="shared" si="55"/>
        <v>2</v>
      </c>
      <c r="Y368" s="1" t="s">
        <v>309</v>
      </c>
    </row>
    <row r="369" spans="1:25" x14ac:dyDescent="0.3">
      <c r="A369" s="6"/>
      <c r="B369" s="6"/>
      <c r="C369" s="6"/>
      <c r="D369" s="6" t="s">
        <v>4</v>
      </c>
      <c r="E369" s="6"/>
      <c r="F369" s="6" t="s">
        <v>4</v>
      </c>
      <c r="G369" s="6" t="s">
        <v>4</v>
      </c>
      <c r="H369" s="6"/>
      <c r="I369" s="6"/>
      <c r="J369" s="9">
        <v>800</v>
      </c>
      <c r="L369" s="9" t="s">
        <v>4</v>
      </c>
      <c r="M369" s="11" t="s">
        <v>4</v>
      </c>
      <c r="N369" s="11" t="s">
        <v>4</v>
      </c>
      <c r="O369" s="9" t="s">
        <v>229</v>
      </c>
      <c r="P369" s="6" t="s">
        <v>205</v>
      </c>
      <c r="Q369" s="32" t="str">
        <f t="shared" si="48"/>
        <v>VRX1000 (800) Inband &amp; Crossband; For APX (UHF+700+800) using One All-Band Antenna</v>
      </c>
      <c r="R369" s="59">
        <f t="shared" si="49"/>
        <v>4</v>
      </c>
      <c r="S369" s="44">
        <f t="shared" si="50"/>
        <v>14</v>
      </c>
      <c r="T369" s="44">
        <f t="shared" si="51"/>
        <v>5</v>
      </c>
      <c r="U369" s="44">
        <f t="shared" si="52"/>
        <v>2</v>
      </c>
      <c r="V369" s="44">
        <f t="shared" si="53"/>
        <v>1347</v>
      </c>
      <c r="W369" s="44">
        <f t="shared" si="54"/>
        <v>16</v>
      </c>
      <c r="X369" s="6">
        <f t="shared" si="55"/>
        <v>2</v>
      </c>
      <c r="Y369" s="38" t="s">
        <v>330</v>
      </c>
    </row>
    <row r="370" spans="1:25" x14ac:dyDescent="0.3">
      <c r="A370" s="6" t="s">
        <v>4</v>
      </c>
      <c r="B370" s="6"/>
      <c r="C370" s="6"/>
      <c r="D370" s="6"/>
      <c r="E370" s="6"/>
      <c r="F370" s="6" t="s">
        <v>4</v>
      </c>
      <c r="G370" s="6" t="s">
        <v>4</v>
      </c>
      <c r="H370" s="6"/>
      <c r="I370" s="6"/>
      <c r="J370" s="9">
        <v>800</v>
      </c>
      <c r="K370" s="9" t="s">
        <v>4</v>
      </c>
      <c r="L370" s="9" t="s">
        <v>4</v>
      </c>
      <c r="M370" s="11" t="s">
        <v>4</v>
      </c>
      <c r="N370" s="11" t="s">
        <v>4</v>
      </c>
      <c r="O370" s="9" t="s">
        <v>137</v>
      </c>
      <c r="P370" s="6" t="s">
        <v>203</v>
      </c>
      <c r="Q370" s="32" t="str">
        <f t="shared" si="48"/>
        <v>VRX1000 (800) Inband/No Crossband; For APX (VHF+UHF+700+800) using Unknown or User-Defined Antenna</v>
      </c>
      <c r="R370" s="59">
        <f t="shared" si="49"/>
        <v>4</v>
      </c>
      <c r="S370" s="44">
        <f t="shared" si="50"/>
        <v>15</v>
      </c>
      <c r="T370" s="44">
        <f t="shared" si="51"/>
        <v>1</v>
      </c>
      <c r="U370" s="44">
        <f t="shared" si="52"/>
        <v>0</v>
      </c>
      <c r="V370" s="44">
        <f t="shared" si="53"/>
        <v>1350</v>
      </c>
      <c r="W370" s="44">
        <f t="shared" si="54"/>
        <v>13</v>
      </c>
      <c r="X370" s="6">
        <f t="shared" si="55"/>
        <v>3</v>
      </c>
      <c r="Y370" s="1" t="s">
        <v>261</v>
      </c>
    </row>
    <row r="371" spans="1:25" x14ac:dyDescent="0.3">
      <c r="A371" s="6"/>
      <c r="B371" s="6" t="s">
        <v>4</v>
      </c>
      <c r="C371" s="6"/>
      <c r="D371" s="6"/>
      <c r="E371" s="6"/>
      <c r="F371" s="6"/>
      <c r="G371" s="6"/>
      <c r="H371" s="6" t="s">
        <v>4</v>
      </c>
      <c r="I371" s="6"/>
      <c r="J371" s="9">
        <v>700</v>
      </c>
      <c r="K371" s="9" t="s">
        <v>4</v>
      </c>
      <c r="L371" s="9" t="s">
        <v>4</v>
      </c>
      <c r="N371" s="11" t="s">
        <v>4</v>
      </c>
      <c r="O371" s="9" t="s">
        <v>24</v>
      </c>
      <c r="P371" s="6" t="s">
        <v>204</v>
      </c>
      <c r="Q371" s="32" t="str">
        <f t="shared" si="48"/>
        <v>VRX1000 (700) Crossband/No Inband; For APX (VHF+UHF+800) using Single-Band Antenna(s)</v>
      </c>
      <c r="R371" s="59">
        <f t="shared" si="49"/>
        <v>3</v>
      </c>
      <c r="S371" s="44">
        <f t="shared" si="50"/>
        <v>11</v>
      </c>
      <c r="T371" s="44">
        <f t="shared" si="51"/>
        <v>3</v>
      </c>
      <c r="U371" s="44">
        <f t="shared" si="52"/>
        <v>1</v>
      </c>
      <c r="V371" s="44">
        <f t="shared" si="53"/>
        <v>1016</v>
      </c>
      <c r="W371" s="44">
        <f t="shared" si="54"/>
        <v>12</v>
      </c>
      <c r="X371" s="6">
        <f t="shared" si="55"/>
        <v>3</v>
      </c>
      <c r="Y371" s="1" t="s">
        <v>314</v>
      </c>
    </row>
    <row r="372" spans="1:25" x14ac:dyDescent="0.3">
      <c r="A372" s="6" t="s">
        <v>4</v>
      </c>
      <c r="B372" s="6"/>
      <c r="C372" s="6"/>
      <c r="D372" s="6"/>
      <c r="E372" s="6"/>
      <c r="F372" s="6" t="s">
        <v>4</v>
      </c>
      <c r="G372" s="6" t="s">
        <v>4</v>
      </c>
      <c r="H372" s="6"/>
      <c r="I372" s="6"/>
      <c r="J372" s="9">
        <v>700</v>
      </c>
      <c r="K372" s="9" t="s">
        <v>4</v>
      </c>
      <c r="L372" s="9" t="s">
        <v>4</v>
      </c>
      <c r="M372" s="11" t="s">
        <v>4</v>
      </c>
      <c r="N372" s="11" t="s">
        <v>4</v>
      </c>
      <c r="O372" s="9" t="s">
        <v>229</v>
      </c>
      <c r="P372" s="6" t="s">
        <v>203</v>
      </c>
      <c r="Q372" s="32" t="str">
        <f t="shared" si="48"/>
        <v>VRX1000 (700) Inband/No Crossband; For APX (VHF+UHF+700+800) using One All-Band Antenna</v>
      </c>
      <c r="R372" s="59">
        <f t="shared" si="49"/>
        <v>3</v>
      </c>
      <c r="S372" s="44">
        <f t="shared" si="50"/>
        <v>15</v>
      </c>
      <c r="T372" s="44">
        <f t="shared" si="51"/>
        <v>1</v>
      </c>
      <c r="U372" s="44">
        <f t="shared" si="52"/>
        <v>2</v>
      </c>
      <c r="V372" s="44">
        <f t="shared" si="53"/>
        <v>1079</v>
      </c>
      <c r="W372" s="44">
        <f t="shared" si="54"/>
        <v>13</v>
      </c>
      <c r="X372" s="6">
        <f t="shared" si="55"/>
        <v>3</v>
      </c>
      <c r="Y372" s="1" t="s">
        <v>333</v>
      </c>
    </row>
    <row r="373" spans="1:25" x14ac:dyDescent="0.3">
      <c r="A373" s="6"/>
      <c r="B373" s="6"/>
      <c r="C373" s="6"/>
      <c r="D373" s="6"/>
      <c r="E373" s="6" t="s">
        <v>4</v>
      </c>
      <c r="F373" s="6"/>
      <c r="G373" s="6"/>
      <c r="H373" s="6"/>
      <c r="I373" s="6"/>
      <c r="J373" s="9">
        <v>800</v>
      </c>
      <c r="K373" s="9" t="s">
        <v>4</v>
      </c>
      <c r="L373" s="9" t="s">
        <v>4</v>
      </c>
      <c r="M373" s="11" t="s">
        <v>4</v>
      </c>
      <c r="N373" s="11" t="s">
        <v>4</v>
      </c>
      <c r="O373" s="9" t="s">
        <v>137</v>
      </c>
      <c r="P373" s="6" t="s">
        <v>204</v>
      </c>
      <c r="Q373" s="32" t="str">
        <f t="shared" si="48"/>
        <v>VRX1000 (800) Crossband/No Inband; For APX (VHF+UHF+700+800) using Unknown or User-Defined Antenna</v>
      </c>
      <c r="R373" s="59">
        <f t="shared" si="49"/>
        <v>4</v>
      </c>
      <c r="S373" s="44">
        <f t="shared" si="50"/>
        <v>15</v>
      </c>
      <c r="T373" s="44">
        <f t="shared" si="51"/>
        <v>3</v>
      </c>
      <c r="U373" s="44">
        <f t="shared" si="52"/>
        <v>0</v>
      </c>
      <c r="V373" s="44">
        <f t="shared" si="53"/>
        <v>1356</v>
      </c>
      <c r="W373" s="44">
        <f t="shared" si="54"/>
        <v>5</v>
      </c>
      <c r="X373" s="6">
        <f t="shared" si="55"/>
        <v>3</v>
      </c>
      <c r="Y373" s="1" t="s">
        <v>261</v>
      </c>
    </row>
    <row r="374" spans="1:25" x14ac:dyDescent="0.3">
      <c r="A374" s="6"/>
      <c r="B374" s="6" t="s">
        <v>4</v>
      </c>
      <c r="C374" s="6"/>
      <c r="D374" s="6"/>
      <c r="E374" s="6"/>
      <c r="F374" s="6"/>
      <c r="G374" s="6"/>
      <c r="H374" s="6" t="s">
        <v>4</v>
      </c>
      <c r="I374" s="6"/>
      <c r="J374" s="9">
        <v>700</v>
      </c>
      <c r="L374" s="9" t="s">
        <v>4</v>
      </c>
      <c r="M374" s="11" t="s">
        <v>4</v>
      </c>
      <c r="N374" s="11" t="s">
        <v>4</v>
      </c>
      <c r="O374" s="9" t="s">
        <v>24</v>
      </c>
      <c r="P374" s="6" t="s">
        <v>204</v>
      </c>
      <c r="Q374" s="32" t="str">
        <f t="shared" si="48"/>
        <v>VRX1000 (700) Crossband/No Inband; For APX (UHF+700+800) using Single-Band Antenna(s)</v>
      </c>
      <c r="R374" s="59">
        <f t="shared" si="49"/>
        <v>3</v>
      </c>
      <c r="S374" s="44">
        <f t="shared" si="50"/>
        <v>14</v>
      </c>
      <c r="T374" s="44">
        <f t="shared" si="51"/>
        <v>3</v>
      </c>
      <c r="U374" s="44">
        <f t="shared" si="52"/>
        <v>1</v>
      </c>
      <c r="V374" s="44">
        <f t="shared" si="53"/>
        <v>1067</v>
      </c>
      <c r="W374" s="44">
        <f t="shared" si="54"/>
        <v>12</v>
      </c>
      <c r="X374" s="6">
        <f t="shared" si="55"/>
        <v>2</v>
      </c>
      <c r="Y374" s="1" t="s">
        <v>309</v>
      </c>
    </row>
    <row r="375" spans="1:25" x14ac:dyDescent="0.3">
      <c r="A375" s="6"/>
      <c r="B375" s="6"/>
      <c r="C375" s="6"/>
      <c r="D375" s="6"/>
      <c r="E375" s="6" t="s">
        <v>4</v>
      </c>
      <c r="F375" s="6"/>
      <c r="G375" s="6"/>
      <c r="H375" s="6"/>
      <c r="I375" s="6"/>
      <c r="J375" s="9">
        <v>800</v>
      </c>
      <c r="K375" s="9" t="s">
        <v>4</v>
      </c>
      <c r="L375" s="9" t="s">
        <v>4</v>
      </c>
      <c r="M375" s="11" t="s">
        <v>4</v>
      </c>
      <c r="N375" s="11" t="s">
        <v>4</v>
      </c>
      <c r="O375" s="9" t="s">
        <v>229</v>
      </c>
      <c r="P375" s="6" t="s">
        <v>204</v>
      </c>
      <c r="Q375" s="32" t="str">
        <f t="shared" si="48"/>
        <v>VRX1000 (800) Crossband/No Inband; For APX (VHF+UHF+700+800) using One All-Band Antenna</v>
      </c>
      <c r="R375" s="59">
        <f t="shared" si="49"/>
        <v>4</v>
      </c>
      <c r="S375" s="44">
        <f t="shared" si="50"/>
        <v>15</v>
      </c>
      <c r="T375" s="44">
        <f t="shared" si="51"/>
        <v>3</v>
      </c>
      <c r="U375" s="44">
        <f t="shared" si="52"/>
        <v>2</v>
      </c>
      <c r="V375" s="44">
        <f t="shared" si="53"/>
        <v>1358</v>
      </c>
      <c r="W375" s="44">
        <f t="shared" si="54"/>
        <v>5</v>
      </c>
      <c r="X375" s="6">
        <f t="shared" si="55"/>
        <v>3</v>
      </c>
      <c r="Y375" s="1" t="s">
        <v>302</v>
      </c>
    </row>
    <row r="376" spans="1:25" x14ac:dyDescent="0.3">
      <c r="A376" s="6"/>
      <c r="B376" s="6"/>
      <c r="C376" s="6"/>
      <c r="D376" s="6" t="s">
        <v>4</v>
      </c>
      <c r="E376" s="6"/>
      <c r="F376" s="6" t="s">
        <v>4</v>
      </c>
      <c r="G376" s="6" t="s">
        <v>4</v>
      </c>
      <c r="H376" s="6"/>
      <c r="I376" s="6"/>
      <c r="J376" s="9">
        <v>800</v>
      </c>
      <c r="K376" s="9" t="s">
        <v>4</v>
      </c>
      <c r="L376" s="9" t="s">
        <v>4</v>
      </c>
      <c r="M376" s="11" t="s">
        <v>4</v>
      </c>
      <c r="N376" s="11" t="s">
        <v>4</v>
      </c>
      <c r="O376" s="9" t="s">
        <v>137</v>
      </c>
      <c r="P376" s="6" t="s">
        <v>205</v>
      </c>
      <c r="Q376" s="32" t="str">
        <f t="shared" si="48"/>
        <v>VRX1000 (800) Inband &amp; Crossband; For APX (VHF+UHF+700+800) using Unknown or User-Defined Antenna</v>
      </c>
      <c r="R376" s="59">
        <f t="shared" si="49"/>
        <v>4</v>
      </c>
      <c r="S376" s="44">
        <f t="shared" si="50"/>
        <v>15</v>
      </c>
      <c r="T376" s="44">
        <f t="shared" si="51"/>
        <v>5</v>
      </c>
      <c r="U376" s="44">
        <f t="shared" si="52"/>
        <v>0</v>
      </c>
      <c r="V376" s="44">
        <f t="shared" si="53"/>
        <v>1362</v>
      </c>
      <c r="W376" s="44">
        <f t="shared" si="54"/>
        <v>16</v>
      </c>
      <c r="X376" s="6">
        <f t="shared" si="55"/>
        <v>3</v>
      </c>
      <c r="Y376" s="1" t="s">
        <v>261</v>
      </c>
    </row>
    <row r="377" spans="1:25" x14ac:dyDescent="0.3">
      <c r="A377" s="6"/>
      <c r="B377" s="6" t="s">
        <v>4</v>
      </c>
      <c r="C377" s="6"/>
      <c r="D377" s="6"/>
      <c r="E377" s="6"/>
      <c r="F377" s="6"/>
      <c r="G377" s="6"/>
      <c r="H377" s="6" t="s">
        <v>4</v>
      </c>
      <c r="I377" s="6"/>
      <c r="J377" s="9">
        <v>700</v>
      </c>
      <c r="K377" s="9" t="s">
        <v>4</v>
      </c>
      <c r="L377" s="9" t="s">
        <v>4</v>
      </c>
      <c r="M377" s="11" t="s">
        <v>4</v>
      </c>
      <c r="N377" s="11" t="s">
        <v>4</v>
      </c>
      <c r="O377" s="9" t="s">
        <v>24</v>
      </c>
      <c r="P377" s="6" t="s">
        <v>204</v>
      </c>
      <c r="Q377" s="32" t="str">
        <f t="shared" si="48"/>
        <v>VRX1000 (700) Crossband/No Inband; For APX (VHF+UHF+700+800) using Single-Band Antenna(s)</v>
      </c>
      <c r="R377" s="59">
        <f t="shared" si="49"/>
        <v>3</v>
      </c>
      <c r="S377" s="44">
        <f t="shared" si="50"/>
        <v>15</v>
      </c>
      <c r="T377" s="44">
        <f t="shared" si="51"/>
        <v>3</v>
      </c>
      <c r="U377" s="44">
        <f t="shared" si="52"/>
        <v>1</v>
      </c>
      <c r="V377" s="44">
        <f t="shared" si="53"/>
        <v>1084</v>
      </c>
      <c r="W377" s="44">
        <f t="shared" si="54"/>
        <v>12</v>
      </c>
      <c r="X377" s="6">
        <f t="shared" si="55"/>
        <v>3</v>
      </c>
      <c r="Y377" s="1" t="s">
        <v>314</v>
      </c>
    </row>
    <row r="378" spans="1:25" x14ac:dyDescent="0.3">
      <c r="A378" s="6"/>
      <c r="B378" s="6"/>
      <c r="C378" s="6"/>
      <c r="D378" s="6" t="s">
        <v>4</v>
      </c>
      <c r="E378" s="6"/>
      <c r="F378" s="6" t="s">
        <v>4</v>
      </c>
      <c r="G378" s="6" t="s">
        <v>4</v>
      </c>
      <c r="H378" s="6"/>
      <c r="I378" s="6"/>
      <c r="J378" s="9">
        <v>800</v>
      </c>
      <c r="K378" s="9" t="s">
        <v>4</v>
      </c>
      <c r="L378" s="9" t="s">
        <v>4</v>
      </c>
      <c r="M378" s="11" t="s">
        <v>4</v>
      </c>
      <c r="N378" s="11" t="s">
        <v>4</v>
      </c>
      <c r="O378" s="9" t="s">
        <v>229</v>
      </c>
      <c r="P378" s="6" t="s">
        <v>205</v>
      </c>
      <c r="Q378" s="32" t="str">
        <f t="shared" ref="Q378" si="56">$J$6&amp;"("&amp;$J378&amp;")"&amp;" "&amp;VLOOKUP($P378,RPTCodes,2,FALSE) &amp;"; For APX ("&amp;VLOOKUP($S378,BAND_NAMES,2)&amp;") using "&amp;VLOOKUP($O378,ANTcodes,3,FALSE)</f>
        <v>VRX1000 (800) Inband &amp; Crossband; For APX (VHF+UHF+700+800) using One All-Band Antenna</v>
      </c>
      <c r="R378" s="59">
        <f t="shared" ref="R378" si="57">VLOOKUP(J378,Freq_Bands,2)</f>
        <v>4</v>
      </c>
      <c r="S378" s="44">
        <f t="shared" ref="S378" si="58">IF(K378="X",1,0)+IF(L378="X",2,0)+IF(M378="X",4,0)+IF(N378="X",8,0)</f>
        <v>15</v>
      </c>
      <c r="T378" s="44">
        <f t="shared" ref="T378" si="59">VLOOKUP(P378,RPTCodes,4,FALSE)</f>
        <v>5</v>
      </c>
      <c r="U378" s="44">
        <f t="shared" ref="U378" si="60">VLOOKUP(O378,ANTcodes,2,FALSE)</f>
        <v>2</v>
      </c>
      <c r="V378" s="44">
        <f t="shared" ref="V378" si="61">$U378*MULT_ANT+$T378*MULT_RPT+$S378*MULT_MRF+$R378*MULT_VRF</f>
        <v>1364</v>
      </c>
      <c r="W378" s="44">
        <f t="shared" ref="W378" si="62">IF($A378="X",1,0)+IF($B378="X",2,0)+IF($C378="X",3,0)+IF($D378="X",4,0)+IF($E378="X",5,0)+IF($F378="X",6,0)+IF($H378="X",10,0)+IF($G378="X",6,0)</f>
        <v>16</v>
      </c>
      <c r="X378" s="6">
        <f t="shared" ref="X378" si="63">COUNTA(K378:L378)+IF(RIGHT(M378&amp;N378,1)="X",1,0)</f>
        <v>3</v>
      </c>
      <c r="Y378" s="38" t="s">
        <v>335</v>
      </c>
    </row>
    <row r="379" spans="1:25" s="74" customFormat="1" x14ac:dyDescent="0.3">
      <c r="A379" s="83"/>
      <c r="B379" s="83"/>
      <c r="C379" s="83"/>
      <c r="D379" s="83"/>
      <c r="E379" s="83"/>
      <c r="F379" s="83"/>
      <c r="G379" s="83"/>
      <c r="H379" s="83"/>
      <c r="I379" s="83"/>
      <c r="J379" s="212"/>
      <c r="K379" s="212"/>
      <c r="L379" s="212"/>
      <c r="M379" s="212"/>
      <c r="N379" s="212"/>
      <c r="O379" s="212"/>
      <c r="P379" s="83"/>
      <c r="Q379" s="214"/>
      <c r="R379" s="215"/>
      <c r="S379" s="216"/>
      <c r="T379" s="216"/>
      <c r="U379" s="216"/>
      <c r="V379" s="216"/>
      <c r="W379" s="216"/>
      <c r="X379" s="83"/>
      <c r="Y379" s="79"/>
    </row>
    <row r="380" spans="1:25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9"/>
      <c r="O380" s="9"/>
      <c r="P380" s="6"/>
      <c r="Q380" s="32"/>
      <c r="R380" s="59"/>
      <c r="S380" s="44"/>
      <c r="T380" s="44"/>
      <c r="U380" s="44"/>
      <c r="V380" s="44"/>
      <c r="W380" s="44"/>
      <c r="X380" s="6"/>
    </row>
    <row r="381" spans="1:25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9"/>
      <c r="O381" s="9"/>
      <c r="P381" s="6"/>
      <c r="Q381" s="32"/>
      <c r="R381" s="59"/>
      <c r="S381" s="44"/>
      <c r="T381" s="44"/>
      <c r="U381" s="44"/>
      <c r="V381" s="44"/>
      <c r="W381" s="44"/>
      <c r="X381" s="6"/>
    </row>
    <row r="382" spans="1:25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9"/>
      <c r="O382" s="9"/>
      <c r="P382" s="6"/>
      <c r="Q382" s="32"/>
      <c r="R382" s="59"/>
      <c r="S382" s="44"/>
      <c r="T382" s="44"/>
      <c r="U382" s="44"/>
      <c r="V382" s="44"/>
      <c r="W382" s="44"/>
      <c r="X382" s="6"/>
    </row>
    <row r="383" spans="1:25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9"/>
      <c r="O383" s="9"/>
      <c r="P383" s="6"/>
      <c r="Q383" s="32"/>
      <c r="R383" s="59"/>
      <c r="S383" s="44"/>
      <c r="T383" s="44"/>
      <c r="U383" s="44"/>
      <c r="V383" s="44"/>
      <c r="W383" s="44"/>
      <c r="X383" s="6"/>
    </row>
    <row r="384" spans="1:25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9"/>
      <c r="O384" s="9"/>
      <c r="P384" s="6"/>
      <c r="Q384" s="32"/>
      <c r="R384" s="59"/>
      <c r="S384" s="44"/>
      <c r="T384" s="44"/>
      <c r="U384" s="44"/>
      <c r="V384" s="44"/>
      <c r="W384" s="44"/>
      <c r="X384" s="6"/>
    </row>
    <row r="385" spans="1:24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9"/>
      <c r="M385" s="11"/>
      <c r="O385" s="9"/>
      <c r="P385" s="6"/>
      <c r="Q385" s="32"/>
      <c r="R385" s="59"/>
      <c r="S385" s="44"/>
      <c r="T385" s="44"/>
      <c r="U385" s="44"/>
      <c r="V385" s="44"/>
      <c r="W385" s="44"/>
      <c r="X385" s="6"/>
    </row>
    <row r="386" spans="1:24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9"/>
      <c r="M386" s="11"/>
      <c r="O386" s="9"/>
      <c r="P386" s="6"/>
      <c r="Q386" s="32"/>
      <c r="R386" s="59"/>
      <c r="S386" s="44"/>
      <c r="T386" s="44"/>
      <c r="U386" s="44"/>
      <c r="V386" s="44"/>
      <c r="W386" s="44"/>
      <c r="X386" s="6"/>
    </row>
    <row r="387" spans="1:24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9"/>
      <c r="M387" s="11"/>
      <c r="O387" s="9"/>
      <c r="P387" s="6"/>
      <c r="Q387" s="32"/>
      <c r="R387" s="59"/>
      <c r="S387" s="44"/>
      <c r="T387" s="44"/>
      <c r="U387" s="44"/>
      <c r="V387" s="44"/>
      <c r="W387" s="44"/>
      <c r="X387" s="6"/>
    </row>
    <row r="388" spans="1:24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9"/>
      <c r="N388" s="11"/>
      <c r="O388" s="9"/>
      <c r="P388" s="6"/>
      <c r="Q388" s="32"/>
      <c r="R388" s="59"/>
      <c r="S388" s="44"/>
      <c r="T388" s="44"/>
      <c r="U388" s="44"/>
      <c r="V388" s="44"/>
      <c r="W388" s="44"/>
      <c r="X388" s="6"/>
    </row>
    <row r="389" spans="1:24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9"/>
      <c r="N389" s="11"/>
      <c r="O389" s="9"/>
      <c r="P389" s="6"/>
      <c r="Q389" s="32"/>
      <c r="R389" s="59"/>
      <c r="S389" s="44"/>
      <c r="T389" s="44"/>
      <c r="U389" s="44"/>
      <c r="V389" s="44"/>
      <c r="W389" s="44"/>
      <c r="X389" s="6"/>
    </row>
    <row r="390" spans="1:24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9"/>
      <c r="N390" s="11"/>
      <c r="O390" s="9"/>
      <c r="P390" s="6"/>
      <c r="Q390" s="32"/>
      <c r="R390" s="59"/>
      <c r="S390" s="44"/>
      <c r="T390" s="44"/>
      <c r="U390" s="44"/>
      <c r="V390" s="44"/>
      <c r="W390" s="44"/>
      <c r="X390" s="6"/>
    </row>
    <row r="391" spans="1:24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9"/>
      <c r="M391" s="11"/>
      <c r="N391" s="11"/>
      <c r="O391" s="9"/>
      <c r="P391" s="6"/>
      <c r="Q391" s="32"/>
      <c r="R391" s="59"/>
      <c r="S391" s="44"/>
      <c r="T391" s="44"/>
      <c r="U391" s="44"/>
      <c r="V391" s="44"/>
      <c r="W391" s="44"/>
      <c r="X391" s="6"/>
    </row>
    <row r="392" spans="1:24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9"/>
      <c r="M392" s="11"/>
      <c r="N392" s="11"/>
      <c r="O392" s="9"/>
      <c r="P392" s="6"/>
      <c r="Q392" s="32"/>
      <c r="R392" s="59"/>
      <c r="S392" s="44"/>
      <c r="T392" s="44"/>
      <c r="U392" s="44"/>
      <c r="V392" s="44"/>
      <c r="W392" s="44"/>
      <c r="X392" s="6"/>
    </row>
    <row r="393" spans="1:24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9"/>
      <c r="M393" s="11"/>
      <c r="N393" s="11"/>
      <c r="O393" s="9"/>
      <c r="P393" s="6"/>
      <c r="Q393" s="32"/>
      <c r="R393" s="59"/>
      <c r="S393" s="44"/>
      <c r="T393" s="44"/>
      <c r="U393" s="44"/>
      <c r="V393" s="44"/>
      <c r="W393" s="44"/>
      <c r="X393" s="6"/>
    </row>
    <row r="394" spans="1:24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9"/>
      <c r="M394" s="11"/>
      <c r="O394" s="9"/>
      <c r="P394" s="6"/>
      <c r="Q394" s="32"/>
      <c r="R394" s="59"/>
      <c r="S394" s="44"/>
      <c r="T394" s="44"/>
      <c r="U394" s="44"/>
      <c r="V394" s="44"/>
      <c r="W394" s="44"/>
      <c r="X394" s="6"/>
    </row>
    <row r="395" spans="1:24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9"/>
      <c r="M395" s="11"/>
      <c r="O395" s="9"/>
      <c r="P395" s="6"/>
      <c r="Q395" s="32"/>
      <c r="R395" s="59"/>
      <c r="S395" s="44"/>
      <c r="T395" s="44"/>
      <c r="U395" s="44"/>
      <c r="V395" s="44"/>
      <c r="W395" s="44"/>
      <c r="X395" s="6"/>
    </row>
    <row r="396" spans="1:24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9"/>
      <c r="M396" s="11"/>
      <c r="O396" s="9"/>
      <c r="P396" s="6"/>
      <c r="Q396" s="32"/>
      <c r="R396" s="59"/>
      <c r="S396" s="44"/>
      <c r="T396" s="44"/>
      <c r="U396" s="44"/>
      <c r="V396" s="44"/>
      <c r="W396" s="44"/>
      <c r="X396" s="6"/>
    </row>
    <row r="397" spans="1:24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9"/>
      <c r="N397" s="11"/>
      <c r="O397" s="9"/>
      <c r="P397" s="6"/>
      <c r="Q397" s="32"/>
      <c r="R397" s="59"/>
      <c r="S397" s="44"/>
      <c r="T397" s="44"/>
      <c r="U397" s="44"/>
      <c r="V397" s="44"/>
      <c r="W397" s="44"/>
      <c r="X397" s="6"/>
    </row>
    <row r="398" spans="1:24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9"/>
      <c r="N398" s="11"/>
      <c r="O398" s="9"/>
      <c r="P398" s="6"/>
      <c r="Q398" s="32"/>
      <c r="R398" s="59"/>
      <c r="S398" s="44"/>
      <c r="T398" s="44"/>
      <c r="U398" s="44"/>
      <c r="V398" s="44"/>
      <c r="W398" s="44"/>
      <c r="X398" s="6"/>
    </row>
    <row r="399" spans="1:24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9"/>
      <c r="N399" s="11"/>
      <c r="O399" s="9"/>
      <c r="P399" s="6"/>
      <c r="Q399" s="32"/>
      <c r="R399" s="59"/>
      <c r="S399" s="44"/>
      <c r="T399" s="44"/>
      <c r="U399" s="44"/>
      <c r="V399" s="44"/>
      <c r="W399" s="44"/>
      <c r="X399" s="6"/>
    </row>
    <row r="400" spans="1:24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9"/>
      <c r="M400" s="11"/>
      <c r="N400" s="11"/>
      <c r="O400" s="9"/>
      <c r="P400" s="6"/>
      <c r="Q400" s="32"/>
      <c r="R400" s="59"/>
      <c r="S400" s="44"/>
      <c r="T400" s="44"/>
      <c r="U400" s="44"/>
      <c r="V400" s="44"/>
      <c r="W400" s="44"/>
      <c r="X400" s="6"/>
    </row>
    <row r="401" spans="1:24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9"/>
      <c r="M401" s="11"/>
      <c r="N401" s="11"/>
      <c r="O401" s="9"/>
      <c r="P401" s="6"/>
      <c r="Q401" s="32"/>
      <c r="R401" s="59"/>
      <c r="S401" s="44"/>
      <c r="T401" s="44"/>
      <c r="U401" s="44"/>
      <c r="V401" s="44"/>
      <c r="W401" s="44"/>
      <c r="X401" s="6"/>
    </row>
    <row r="402" spans="1:24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9"/>
      <c r="M402" s="11"/>
      <c r="N402" s="11"/>
      <c r="O402" s="9"/>
      <c r="P402" s="6"/>
      <c r="Q402" s="32"/>
      <c r="R402" s="59"/>
      <c r="S402" s="44"/>
      <c r="T402" s="44"/>
      <c r="U402" s="44"/>
      <c r="V402" s="44"/>
      <c r="W402" s="44"/>
      <c r="X402" s="6"/>
    </row>
  </sheetData>
  <autoFilter ref="A6:Y378" xr:uid="{0241DC2A-B143-4555-B4F3-BF54F972D0EC}"/>
  <sortState xmlns:xlrd2="http://schemas.microsoft.com/office/spreadsheetml/2017/richdata2" ref="A8:V206">
    <sortCondition ref="V8:V206"/>
  </sortState>
  <mergeCells count="1">
    <mergeCell ref="G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7D56-2ADF-40AC-8593-9D167DE1A9CA}">
  <sheetPr codeName="Sheet1"/>
  <dimension ref="A1:Z402"/>
  <sheetViews>
    <sheetView zoomScale="85" zoomScaleNormal="85" workbookViewId="0">
      <pane ySplit="6" topLeftCell="A261" activePane="bottomLeft" state="frozenSplit"/>
      <selection activeCell="I402" sqref="A7:I402"/>
      <selection pane="bottomLeft" activeCell="U397" sqref="U397"/>
    </sheetView>
  </sheetViews>
  <sheetFormatPr defaultColWidth="9.109375" defaultRowHeight="14.4" x14ac:dyDescent="0.3"/>
  <cols>
    <col min="1" max="1" width="9.109375" style="1"/>
    <col min="2" max="3" width="7.6640625" style="1" customWidth="1"/>
    <col min="4" max="4" width="8.88671875" style="1" bestFit="1" customWidth="1"/>
    <col min="5" max="5" width="5.109375" style="1" bestFit="1" customWidth="1"/>
    <col min="6" max="6" width="8.88671875" style="1" bestFit="1" customWidth="1"/>
    <col min="7" max="7" width="10.6640625" style="1" bestFit="1" customWidth="1"/>
    <col min="8" max="8" width="8" style="1" bestFit="1" customWidth="1"/>
    <col min="9" max="9" width="9.109375" style="1" bestFit="1" customWidth="1"/>
    <col min="10" max="10" width="16.33203125" style="1" customWidth="1"/>
    <col min="11" max="11" width="9.109375" style="10"/>
    <col min="12" max="15" width="7" style="44" customWidth="1"/>
    <col min="16" max="16" width="10.5546875" style="10" customWidth="1"/>
    <col min="17" max="17" width="12.5546875" style="1" customWidth="1"/>
    <col min="18" max="18" width="106.44140625" style="14" customWidth="1"/>
    <col min="19" max="24" width="9.109375" style="47"/>
    <col min="25" max="25" width="10.109375" style="1" customWidth="1"/>
    <col min="26" max="26" width="13.5546875" style="14" bestFit="1" customWidth="1"/>
    <col min="27" max="16384" width="9.109375" style="1"/>
  </cols>
  <sheetData>
    <row r="1" spans="1:26" s="2" customFormat="1" ht="18" x14ac:dyDescent="0.35">
      <c r="A1" s="3"/>
      <c r="B1" s="3"/>
      <c r="C1" s="3"/>
      <c r="D1" s="3"/>
      <c r="E1" s="3"/>
      <c r="F1" s="3"/>
      <c r="G1" s="3"/>
      <c r="H1" s="3"/>
      <c r="I1" s="3"/>
      <c r="J1" s="34" t="s">
        <v>134</v>
      </c>
      <c r="K1" s="7"/>
      <c r="L1" s="48"/>
      <c r="M1" s="48"/>
      <c r="N1" s="48"/>
      <c r="O1" s="48"/>
      <c r="P1" s="7"/>
      <c r="Q1" s="2" t="s">
        <v>149</v>
      </c>
      <c r="R1" s="12"/>
      <c r="S1" s="45"/>
      <c r="T1" s="45"/>
      <c r="U1" s="45"/>
      <c r="V1" s="45"/>
      <c r="W1" s="45"/>
      <c r="X1" s="45"/>
      <c r="Z1" s="12"/>
    </row>
    <row r="2" spans="1:26" s="2" customFormat="1" x14ac:dyDescent="0.3">
      <c r="A2" s="20" t="s">
        <v>21</v>
      </c>
      <c r="B2" s="3"/>
      <c r="C2" s="3"/>
      <c r="D2" s="3"/>
      <c r="E2" s="3"/>
      <c r="F2" s="3"/>
      <c r="G2" s="3"/>
      <c r="H2" s="3"/>
      <c r="I2" s="3"/>
      <c r="K2" s="7"/>
      <c r="L2" s="48"/>
      <c r="M2" s="48"/>
      <c r="N2" s="48"/>
      <c r="O2" s="48"/>
      <c r="P2" s="7"/>
      <c r="R2" s="12"/>
      <c r="S2" s="45"/>
      <c r="T2" s="45"/>
      <c r="U2" s="45"/>
      <c r="V2" s="45"/>
      <c r="W2" s="45"/>
      <c r="X2" s="45"/>
      <c r="Z2" s="12"/>
    </row>
    <row r="3" spans="1:26" s="2" customFormat="1" x14ac:dyDescent="0.3">
      <c r="B3" s="154" t="s">
        <v>161</v>
      </c>
      <c r="C3" s="198" t="s">
        <v>246</v>
      </c>
      <c r="D3" s="154" t="s">
        <v>160</v>
      </c>
      <c r="E3" s="154" t="s">
        <v>159</v>
      </c>
      <c r="F3" s="154" t="s">
        <v>158</v>
      </c>
      <c r="G3" s="154" t="s">
        <v>157</v>
      </c>
      <c r="H3" s="221" t="s">
        <v>162</v>
      </c>
      <c r="I3" s="221"/>
      <c r="J3" s="4" t="s">
        <v>25</v>
      </c>
      <c r="K3" s="7"/>
      <c r="L3" s="48"/>
      <c r="M3" s="48"/>
      <c r="N3" s="48"/>
      <c r="O3" s="48"/>
      <c r="P3" s="7"/>
      <c r="R3" s="12"/>
      <c r="S3" s="46" t="s">
        <v>65</v>
      </c>
      <c r="T3" s="45"/>
      <c r="U3" s="45"/>
      <c r="V3" s="45"/>
      <c r="W3" s="45"/>
      <c r="X3" s="97" t="s">
        <v>85</v>
      </c>
      <c r="Z3" s="12"/>
    </row>
    <row r="4" spans="1:26" s="5" customFormat="1" x14ac:dyDescent="0.3">
      <c r="A4" s="21">
        <v>1</v>
      </c>
      <c r="B4" s="21">
        <v>2</v>
      </c>
      <c r="C4" s="21">
        <v>17</v>
      </c>
      <c r="D4" s="21">
        <v>3</v>
      </c>
      <c r="E4" s="21">
        <v>4</v>
      </c>
      <c r="F4" s="21">
        <v>5</v>
      </c>
      <c r="G4" s="21">
        <v>6</v>
      </c>
      <c r="H4" s="155" t="s">
        <v>17</v>
      </c>
      <c r="I4" s="155">
        <v>10</v>
      </c>
      <c r="J4" s="15">
        <v>18</v>
      </c>
      <c r="K4" s="17" t="s">
        <v>25</v>
      </c>
      <c r="L4" s="49" t="s">
        <v>20</v>
      </c>
      <c r="M4" s="50"/>
      <c r="N4" s="50"/>
      <c r="O4" s="50"/>
      <c r="P4" s="17" t="s">
        <v>18</v>
      </c>
      <c r="R4" s="13"/>
      <c r="S4" s="46"/>
      <c r="T4" s="46"/>
      <c r="U4" s="46"/>
      <c r="V4" s="46"/>
      <c r="W4" s="46"/>
      <c r="X4" s="98"/>
      <c r="Z4" s="13"/>
    </row>
    <row r="5" spans="1:26" s="5" customFormat="1" x14ac:dyDescent="0.3">
      <c r="A5" s="22"/>
      <c r="B5" s="23" t="s">
        <v>8</v>
      </c>
      <c r="C5" s="23"/>
      <c r="D5" s="23"/>
      <c r="E5" s="23"/>
      <c r="F5" s="24"/>
      <c r="G5" s="22" t="s">
        <v>13</v>
      </c>
      <c r="H5" s="153" t="s">
        <v>164</v>
      </c>
      <c r="I5" s="153" t="s">
        <v>165</v>
      </c>
      <c r="J5" s="36" t="s">
        <v>22</v>
      </c>
      <c r="K5" s="18" t="s">
        <v>23</v>
      </c>
      <c r="L5" s="51" t="s">
        <v>97</v>
      </c>
      <c r="M5" s="50" t="s">
        <v>98</v>
      </c>
      <c r="N5" s="50" t="s">
        <v>99</v>
      </c>
      <c r="O5" s="52" t="s">
        <v>100</v>
      </c>
      <c r="P5" s="18" t="s">
        <v>19</v>
      </c>
      <c r="Q5" s="5" t="s">
        <v>14</v>
      </c>
      <c r="R5" s="13"/>
      <c r="S5" s="46">
        <v>4</v>
      </c>
      <c r="T5" s="46">
        <v>16</v>
      </c>
      <c r="U5" s="46">
        <v>4</v>
      </c>
      <c r="V5" s="46">
        <v>2</v>
      </c>
      <c r="W5" s="46"/>
      <c r="X5" s="98"/>
      <c r="Z5" s="13"/>
    </row>
    <row r="6" spans="1:26" s="5" customFormat="1" x14ac:dyDescent="0.3">
      <c r="A6" s="29" t="s">
        <v>7</v>
      </c>
      <c r="B6" s="30" t="s">
        <v>9</v>
      </c>
      <c r="C6" s="30" t="s">
        <v>245</v>
      </c>
      <c r="D6" s="30" t="s">
        <v>10</v>
      </c>
      <c r="E6" s="30" t="s">
        <v>11</v>
      </c>
      <c r="F6" s="31" t="s">
        <v>12</v>
      </c>
      <c r="G6" s="35" t="s">
        <v>6</v>
      </c>
      <c r="H6" s="153" t="s">
        <v>163</v>
      </c>
      <c r="I6" s="153" t="s">
        <v>163</v>
      </c>
      <c r="J6" s="37" t="s">
        <v>22</v>
      </c>
      <c r="K6" s="25" t="s">
        <v>135</v>
      </c>
      <c r="L6" s="53" t="s">
        <v>1</v>
      </c>
      <c r="M6" s="54" t="s">
        <v>2</v>
      </c>
      <c r="N6" s="54">
        <v>700</v>
      </c>
      <c r="O6" s="55">
        <v>800</v>
      </c>
      <c r="P6" s="28" t="s">
        <v>15</v>
      </c>
      <c r="Q6" s="4" t="s">
        <v>219</v>
      </c>
      <c r="R6" s="4" t="s">
        <v>3</v>
      </c>
      <c r="S6" s="76" t="s">
        <v>33</v>
      </c>
      <c r="T6" s="76" t="s">
        <v>34</v>
      </c>
      <c r="U6" s="76" t="s">
        <v>218</v>
      </c>
      <c r="V6" s="76" t="s">
        <v>19</v>
      </c>
      <c r="W6" s="76" t="s">
        <v>66</v>
      </c>
      <c r="X6" s="97" t="s">
        <v>86</v>
      </c>
      <c r="Y6" s="5" t="s">
        <v>138</v>
      </c>
      <c r="Z6" s="13" t="s">
        <v>255</v>
      </c>
    </row>
    <row r="7" spans="1:26" s="6" customFormat="1" x14ac:dyDescent="0.3">
      <c r="A7" s="6" t="s">
        <v>4</v>
      </c>
      <c r="G7" s="6" t="s">
        <v>4</v>
      </c>
      <c r="K7" s="9" t="s">
        <v>1</v>
      </c>
      <c r="L7" s="44" t="s">
        <v>4</v>
      </c>
      <c r="M7" s="44"/>
      <c r="N7" s="44"/>
      <c r="O7" s="44"/>
      <c r="P7" s="9" t="s">
        <v>137</v>
      </c>
      <c r="Q7" s="6" t="s">
        <v>212</v>
      </c>
      <c r="R7" s="32" t="str">
        <f t="shared" ref="R7:R70" si="0">$K$6&amp;"("&amp;$K7&amp;")"&amp;" "&amp;VLOOKUP($Q7,RPTCodes,2,FALSE) &amp;"; For APX ("&amp;VLOOKUP($T7,BAND_NAMES,2)&amp;") using "&amp;VLOOKUP($P7,ANTcodes,3,FALSE)</f>
        <v>SUITCASE-DVRS(VHF) Inband; For APX (VHF) using Unknown or User-Defined Antenna</v>
      </c>
      <c r="S7" s="59">
        <f t="shared" ref="S7:S70" si="1">VLOOKUP(K7,Freq_Bands,2)</f>
        <v>1</v>
      </c>
      <c r="T7" s="44">
        <f t="shared" ref="T7:T70" si="2">IF(L7="X",1,0)+IF(M7="X",2,0)+IF(N7="X",4,0)+IF(O7="X",8,0)</f>
        <v>1</v>
      </c>
      <c r="U7" s="44">
        <f t="shared" ref="U7:U70" si="3">VLOOKUP(Q7,RPTCodes,4,FALSE)</f>
        <v>2</v>
      </c>
      <c r="V7" s="44">
        <f t="shared" ref="V7:V70" si="4">VLOOKUP(P7,ANTcodes,2,FALSE)</f>
        <v>0</v>
      </c>
      <c r="W7" s="44">
        <f t="shared" ref="W7:W70" si="5">$V7*MULT_ANT+$U7*MULT_RPT+$T7*MULT_MRF+$S7*MULT_VRF</f>
        <v>296</v>
      </c>
      <c r="X7" s="44">
        <f t="shared" ref="X7:X70" si="6">IF(LEFT($J7,4)="Spec",$J$4,IF($A7="X",1,0)+IF($B7="X",2,0)+IF($D7="X",3,0)+IF($E7="X",4,0)+IF($F7="X",5,0)+IF($G7="X",6,0)+IF($I7="X",10,0)+IF($C7="X",17,0))</f>
        <v>7</v>
      </c>
      <c r="Y7" s="6">
        <f t="shared" ref="Y7:Y70" si="7">COUNTA(L7:M7)+IF(RIGHT(N7&amp;O7,1)="X",1,0)</f>
        <v>1</v>
      </c>
      <c r="Z7" s="32" t="s">
        <v>261</v>
      </c>
    </row>
    <row r="8" spans="1:26" s="6" customFormat="1" x14ac:dyDescent="0.3">
      <c r="A8" s="6" t="s">
        <v>4</v>
      </c>
      <c r="G8" s="6" t="s">
        <v>4</v>
      </c>
      <c r="K8" s="9" t="s">
        <v>1</v>
      </c>
      <c r="L8" s="44" t="s">
        <v>4</v>
      </c>
      <c r="M8" s="44"/>
      <c r="N8" s="44"/>
      <c r="O8" s="44"/>
      <c r="P8" s="9" t="s">
        <v>24</v>
      </c>
      <c r="Q8" s="6" t="s">
        <v>212</v>
      </c>
      <c r="R8" s="32" t="str">
        <f t="shared" si="0"/>
        <v>SUITCASE-DVRS(VHF) Inband; For APX (VHF) using Single-Band Antenna(s)</v>
      </c>
      <c r="S8" s="59">
        <f t="shared" si="1"/>
        <v>1</v>
      </c>
      <c r="T8" s="44">
        <f t="shared" si="2"/>
        <v>1</v>
      </c>
      <c r="U8" s="44">
        <f t="shared" si="3"/>
        <v>2</v>
      </c>
      <c r="V8" s="44">
        <f t="shared" si="4"/>
        <v>1</v>
      </c>
      <c r="W8" s="44">
        <f t="shared" si="5"/>
        <v>297</v>
      </c>
      <c r="X8" s="44">
        <f t="shared" si="6"/>
        <v>7</v>
      </c>
      <c r="Y8" s="6">
        <f t="shared" si="7"/>
        <v>1</v>
      </c>
      <c r="Z8" s="32" t="s">
        <v>261</v>
      </c>
    </row>
    <row r="9" spans="1:26" s="6" customFormat="1" x14ac:dyDescent="0.3">
      <c r="A9" s="6" t="s">
        <v>4</v>
      </c>
      <c r="G9" s="6" t="s">
        <v>4</v>
      </c>
      <c r="K9" s="9" t="s">
        <v>1</v>
      </c>
      <c r="L9" s="44" t="s">
        <v>4</v>
      </c>
      <c r="M9" s="44"/>
      <c r="N9" s="44"/>
      <c r="O9" s="44"/>
      <c r="P9" s="9" t="s">
        <v>229</v>
      </c>
      <c r="Q9" s="6" t="s">
        <v>212</v>
      </c>
      <c r="R9" s="32" t="str">
        <f t="shared" si="0"/>
        <v>SUITCASE-DVRS(VHF) Inband; For APX (VHF) using One All-Band Antenna</v>
      </c>
      <c r="S9" s="59">
        <f t="shared" si="1"/>
        <v>1</v>
      </c>
      <c r="T9" s="44">
        <f t="shared" si="2"/>
        <v>1</v>
      </c>
      <c r="U9" s="44">
        <f t="shared" si="3"/>
        <v>2</v>
      </c>
      <c r="V9" s="44">
        <f t="shared" si="4"/>
        <v>2</v>
      </c>
      <c r="W9" s="44">
        <f t="shared" si="5"/>
        <v>298</v>
      </c>
      <c r="X9" s="44">
        <f t="shared" si="6"/>
        <v>7</v>
      </c>
      <c r="Y9" s="6">
        <f t="shared" si="7"/>
        <v>1</v>
      </c>
      <c r="Z9" s="32" t="s">
        <v>261</v>
      </c>
    </row>
    <row r="10" spans="1:26" s="6" customFormat="1" x14ac:dyDescent="0.3">
      <c r="J10" s="6" t="s">
        <v>16</v>
      </c>
      <c r="K10" s="9" t="s">
        <v>1</v>
      </c>
      <c r="L10" s="44" t="s">
        <v>4</v>
      </c>
      <c r="M10" s="44"/>
      <c r="N10" s="44"/>
      <c r="O10" s="44"/>
      <c r="P10" s="9" t="s">
        <v>137</v>
      </c>
      <c r="Q10" s="6" t="s">
        <v>204</v>
      </c>
      <c r="R10" s="32" t="str">
        <f t="shared" si="0"/>
        <v>SUITCASE-DVRS(VHF) Crossband/No Inband; For APX (VHF) using Unknown or User-Defined Antenna</v>
      </c>
      <c r="S10" s="59">
        <f t="shared" si="1"/>
        <v>1</v>
      </c>
      <c r="T10" s="44">
        <f t="shared" si="2"/>
        <v>1</v>
      </c>
      <c r="U10" s="44">
        <f t="shared" si="3"/>
        <v>3</v>
      </c>
      <c r="V10" s="44">
        <f t="shared" si="4"/>
        <v>0</v>
      </c>
      <c r="W10" s="44">
        <f t="shared" si="5"/>
        <v>299</v>
      </c>
      <c r="X10" s="44">
        <f t="shared" si="6"/>
        <v>0</v>
      </c>
      <c r="Y10" s="6">
        <f t="shared" si="7"/>
        <v>1</v>
      </c>
      <c r="Z10" s="32" t="s">
        <v>261</v>
      </c>
    </row>
    <row r="11" spans="1:26" s="6" customFormat="1" x14ac:dyDescent="0.3">
      <c r="J11" s="6" t="s">
        <v>16</v>
      </c>
      <c r="K11" s="9" t="s">
        <v>1</v>
      </c>
      <c r="L11" s="44" t="s">
        <v>4</v>
      </c>
      <c r="M11" s="44"/>
      <c r="N11" s="44"/>
      <c r="O11" s="44"/>
      <c r="P11" s="9" t="s">
        <v>24</v>
      </c>
      <c r="Q11" s="6" t="s">
        <v>204</v>
      </c>
      <c r="R11" s="32" t="str">
        <f t="shared" si="0"/>
        <v>SUITCASE-DVRS(VHF) Crossband/No Inband; For APX (VHF) using Single-Band Antenna(s)</v>
      </c>
      <c r="S11" s="59">
        <f t="shared" si="1"/>
        <v>1</v>
      </c>
      <c r="T11" s="44">
        <f t="shared" si="2"/>
        <v>1</v>
      </c>
      <c r="U11" s="44">
        <f t="shared" si="3"/>
        <v>3</v>
      </c>
      <c r="V11" s="44">
        <f t="shared" si="4"/>
        <v>1</v>
      </c>
      <c r="W11" s="44">
        <f t="shared" si="5"/>
        <v>300</v>
      </c>
      <c r="X11" s="44">
        <f t="shared" si="6"/>
        <v>0</v>
      </c>
      <c r="Y11" s="6">
        <f t="shared" si="7"/>
        <v>1</v>
      </c>
      <c r="Z11" s="32" t="s">
        <v>261</v>
      </c>
    </row>
    <row r="12" spans="1:26" s="6" customFormat="1" x14ac:dyDescent="0.3">
      <c r="J12" s="6" t="s">
        <v>16</v>
      </c>
      <c r="K12" s="9" t="s">
        <v>1</v>
      </c>
      <c r="L12" s="44" t="s">
        <v>4</v>
      </c>
      <c r="M12" s="44"/>
      <c r="N12" s="44"/>
      <c r="O12" s="44"/>
      <c r="P12" s="9" t="s">
        <v>229</v>
      </c>
      <c r="Q12" s="6" t="s">
        <v>204</v>
      </c>
      <c r="R12" s="32" t="str">
        <f t="shared" si="0"/>
        <v>SUITCASE-DVRS(VHF) Crossband/No Inband; For APX (VHF) using One All-Band Antenna</v>
      </c>
      <c r="S12" s="59">
        <f t="shared" si="1"/>
        <v>1</v>
      </c>
      <c r="T12" s="44">
        <f t="shared" si="2"/>
        <v>1</v>
      </c>
      <c r="U12" s="44">
        <f t="shared" si="3"/>
        <v>3</v>
      </c>
      <c r="V12" s="44">
        <f t="shared" si="4"/>
        <v>2</v>
      </c>
      <c r="W12" s="44">
        <f t="shared" si="5"/>
        <v>301</v>
      </c>
      <c r="X12" s="44">
        <f t="shared" si="6"/>
        <v>0</v>
      </c>
      <c r="Y12" s="6">
        <f t="shared" si="7"/>
        <v>1</v>
      </c>
      <c r="Z12" s="32" t="s">
        <v>261</v>
      </c>
    </row>
    <row r="13" spans="1:26" s="6" customFormat="1" x14ac:dyDescent="0.3">
      <c r="B13" s="6" t="s">
        <v>4</v>
      </c>
      <c r="K13" s="9" t="s">
        <v>1</v>
      </c>
      <c r="L13" s="44"/>
      <c r="M13" s="44" t="s">
        <v>4</v>
      </c>
      <c r="N13" s="44"/>
      <c r="O13" s="44"/>
      <c r="P13" s="9" t="s">
        <v>137</v>
      </c>
      <c r="Q13" s="33" t="s">
        <v>213</v>
      </c>
      <c r="R13" s="32" t="str">
        <f t="shared" si="0"/>
        <v>SUITCASE-DVRS(VHF) Crossband; For APX (UHF) using Unknown or User-Defined Antenna</v>
      </c>
      <c r="S13" s="59">
        <f t="shared" si="1"/>
        <v>1</v>
      </c>
      <c r="T13" s="44">
        <f t="shared" si="2"/>
        <v>2</v>
      </c>
      <c r="U13" s="44">
        <f t="shared" si="3"/>
        <v>4</v>
      </c>
      <c r="V13" s="44">
        <f t="shared" si="4"/>
        <v>0</v>
      </c>
      <c r="W13" s="44">
        <f t="shared" si="5"/>
        <v>319</v>
      </c>
      <c r="X13" s="44">
        <f t="shared" si="6"/>
        <v>2</v>
      </c>
      <c r="Y13" s="6">
        <f t="shared" si="7"/>
        <v>1</v>
      </c>
      <c r="Z13" s="32" t="s">
        <v>261</v>
      </c>
    </row>
    <row r="14" spans="1:26" s="6" customFormat="1" x14ac:dyDescent="0.3">
      <c r="B14" s="6" t="s">
        <v>4</v>
      </c>
      <c r="K14" s="9" t="s">
        <v>1</v>
      </c>
      <c r="L14" s="44"/>
      <c r="M14" s="44" t="s">
        <v>4</v>
      </c>
      <c r="N14" s="44"/>
      <c r="O14" s="44"/>
      <c r="P14" s="9" t="s">
        <v>24</v>
      </c>
      <c r="Q14" s="33" t="s">
        <v>213</v>
      </c>
      <c r="R14" s="32" t="str">
        <f t="shared" si="0"/>
        <v>SUITCASE-DVRS(VHF) Crossband; For APX (UHF) using Single-Band Antenna(s)</v>
      </c>
      <c r="S14" s="59">
        <f t="shared" si="1"/>
        <v>1</v>
      </c>
      <c r="T14" s="44">
        <f t="shared" si="2"/>
        <v>2</v>
      </c>
      <c r="U14" s="44">
        <f t="shared" si="3"/>
        <v>4</v>
      </c>
      <c r="V14" s="44">
        <f t="shared" si="4"/>
        <v>1</v>
      </c>
      <c r="W14" s="44">
        <f t="shared" si="5"/>
        <v>320</v>
      </c>
      <c r="X14" s="44">
        <f t="shared" si="6"/>
        <v>2</v>
      </c>
      <c r="Y14" s="6">
        <f t="shared" si="7"/>
        <v>1</v>
      </c>
      <c r="Z14" s="32" t="s">
        <v>261</v>
      </c>
    </row>
    <row r="15" spans="1:26" s="6" customFormat="1" x14ac:dyDescent="0.3">
      <c r="B15" s="6" t="s">
        <v>4</v>
      </c>
      <c r="K15" s="9" t="s">
        <v>1</v>
      </c>
      <c r="L15" s="44"/>
      <c r="M15" s="44" t="s">
        <v>4</v>
      </c>
      <c r="N15" s="44"/>
      <c r="O15" s="44"/>
      <c r="P15" s="9" t="s">
        <v>229</v>
      </c>
      <c r="Q15" s="33" t="s">
        <v>213</v>
      </c>
      <c r="R15" s="32" t="str">
        <f t="shared" si="0"/>
        <v>SUITCASE-DVRS(VHF) Crossband; For APX (UHF) using One All-Band Antenna</v>
      </c>
      <c r="S15" s="59">
        <f t="shared" si="1"/>
        <v>1</v>
      </c>
      <c r="T15" s="44">
        <f t="shared" si="2"/>
        <v>2</v>
      </c>
      <c r="U15" s="44">
        <f t="shared" si="3"/>
        <v>4</v>
      </c>
      <c r="V15" s="44">
        <f t="shared" si="4"/>
        <v>2</v>
      </c>
      <c r="W15" s="44">
        <f t="shared" si="5"/>
        <v>321</v>
      </c>
      <c r="X15" s="44">
        <f t="shared" si="6"/>
        <v>2</v>
      </c>
      <c r="Y15" s="6">
        <f t="shared" si="7"/>
        <v>1</v>
      </c>
      <c r="Z15" s="32" t="s">
        <v>261</v>
      </c>
    </row>
    <row r="16" spans="1:26" s="6" customFormat="1" x14ac:dyDescent="0.3">
      <c r="G16" s="6" t="s">
        <v>4</v>
      </c>
      <c r="K16" s="9" t="s">
        <v>1</v>
      </c>
      <c r="L16" s="44" t="s">
        <v>4</v>
      </c>
      <c r="M16" s="44" t="s">
        <v>4</v>
      </c>
      <c r="N16" s="44"/>
      <c r="O16" s="44"/>
      <c r="P16" s="9" t="s">
        <v>137</v>
      </c>
      <c r="Q16" s="6" t="s">
        <v>203</v>
      </c>
      <c r="R16" s="32" t="str">
        <f t="shared" si="0"/>
        <v>SUITCASE-DVRS(VHF) Inband/No Crossband; For APX (VHF+UHF) using Unknown or User-Defined Antenna</v>
      </c>
      <c r="S16" s="59">
        <f t="shared" si="1"/>
        <v>1</v>
      </c>
      <c r="T16" s="44">
        <f t="shared" si="2"/>
        <v>3</v>
      </c>
      <c r="U16" s="44">
        <f t="shared" si="3"/>
        <v>1</v>
      </c>
      <c r="V16" s="44">
        <f t="shared" si="4"/>
        <v>0</v>
      </c>
      <c r="W16" s="44">
        <f t="shared" si="5"/>
        <v>327</v>
      </c>
      <c r="X16" s="44">
        <f t="shared" si="6"/>
        <v>6</v>
      </c>
      <c r="Y16" s="6">
        <f t="shared" si="7"/>
        <v>2</v>
      </c>
      <c r="Z16" s="32" t="s">
        <v>261</v>
      </c>
    </row>
    <row r="17" spans="2:26" s="6" customFormat="1" x14ac:dyDescent="0.3">
      <c r="B17" s="6" t="s">
        <v>4</v>
      </c>
      <c r="G17" s="6" t="s">
        <v>4</v>
      </c>
      <c r="K17" s="9" t="s">
        <v>1</v>
      </c>
      <c r="L17" s="44" t="s">
        <v>4</v>
      </c>
      <c r="M17" s="44" t="s">
        <v>4</v>
      </c>
      <c r="N17" s="44"/>
      <c r="O17" s="44"/>
      <c r="P17" s="9" t="s">
        <v>24</v>
      </c>
      <c r="Q17" s="6" t="s">
        <v>203</v>
      </c>
      <c r="R17" s="32" t="str">
        <f t="shared" si="0"/>
        <v>SUITCASE-DVRS(VHF) Inband/No Crossband; For APX (VHF+UHF) using Single-Band Antenna(s)</v>
      </c>
      <c r="S17" s="59">
        <f t="shared" si="1"/>
        <v>1</v>
      </c>
      <c r="T17" s="44">
        <f t="shared" si="2"/>
        <v>3</v>
      </c>
      <c r="U17" s="44">
        <f t="shared" si="3"/>
        <v>1</v>
      </c>
      <c r="V17" s="44">
        <f t="shared" si="4"/>
        <v>1</v>
      </c>
      <c r="W17" s="44">
        <f t="shared" si="5"/>
        <v>328</v>
      </c>
      <c r="X17" s="44">
        <f t="shared" si="6"/>
        <v>8</v>
      </c>
      <c r="Y17" s="6">
        <f t="shared" si="7"/>
        <v>2</v>
      </c>
      <c r="Z17" s="32" t="s">
        <v>261</v>
      </c>
    </row>
    <row r="18" spans="2:26" s="6" customFormat="1" x14ac:dyDescent="0.3">
      <c r="G18" s="6" t="s">
        <v>4</v>
      </c>
      <c r="K18" s="9" t="s">
        <v>1</v>
      </c>
      <c r="L18" s="44" t="s">
        <v>4</v>
      </c>
      <c r="M18" s="44" t="s">
        <v>4</v>
      </c>
      <c r="N18" s="44"/>
      <c r="O18" s="44"/>
      <c r="P18" s="9" t="s">
        <v>229</v>
      </c>
      <c r="Q18" s="6" t="s">
        <v>203</v>
      </c>
      <c r="R18" s="32" t="str">
        <f t="shared" si="0"/>
        <v>SUITCASE-DVRS(VHF) Inband/No Crossband; For APX (VHF+UHF) using One All-Band Antenna</v>
      </c>
      <c r="S18" s="59">
        <f t="shared" si="1"/>
        <v>1</v>
      </c>
      <c r="T18" s="44">
        <f t="shared" si="2"/>
        <v>3</v>
      </c>
      <c r="U18" s="44">
        <f t="shared" si="3"/>
        <v>1</v>
      </c>
      <c r="V18" s="44">
        <f t="shared" si="4"/>
        <v>2</v>
      </c>
      <c r="W18" s="44">
        <f t="shared" si="5"/>
        <v>329</v>
      </c>
      <c r="X18" s="44">
        <f t="shared" si="6"/>
        <v>6</v>
      </c>
      <c r="Y18" s="6">
        <f t="shared" si="7"/>
        <v>2</v>
      </c>
      <c r="Z18" s="32" t="s">
        <v>261</v>
      </c>
    </row>
    <row r="19" spans="2:26" s="6" customFormat="1" x14ac:dyDescent="0.3">
      <c r="D19" s="6" t="s">
        <v>4</v>
      </c>
      <c r="J19" s="6" t="s">
        <v>252</v>
      </c>
      <c r="K19" s="9" t="s">
        <v>1</v>
      </c>
      <c r="L19" s="44" t="s">
        <v>4</v>
      </c>
      <c r="M19" s="44" t="s">
        <v>4</v>
      </c>
      <c r="N19" s="44"/>
      <c r="O19" s="44"/>
      <c r="P19" s="9" t="s">
        <v>137</v>
      </c>
      <c r="Q19" s="6" t="s">
        <v>204</v>
      </c>
      <c r="R19" s="32" t="str">
        <f t="shared" si="0"/>
        <v>SUITCASE-DVRS(VHF) Crossband/No Inband; For APX (VHF+UHF) using Unknown or User-Defined Antenna</v>
      </c>
      <c r="S19" s="59">
        <f t="shared" si="1"/>
        <v>1</v>
      </c>
      <c r="T19" s="44">
        <f t="shared" si="2"/>
        <v>3</v>
      </c>
      <c r="U19" s="44">
        <f t="shared" si="3"/>
        <v>3</v>
      </c>
      <c r="V19" s="44">
        <f t="shared" si="4"/>
        <v>0</v>
      </c>
      <c r="W19" s="44">
        <f t="shared" si="5"/>
        <v>333</v>
      </c>
      <c r="X19" s="44">
        <f t="shared" si="6"/>
        <v>18</v>
      </c>
      <c r="Y19" s="6">
        <f t="shared" si="7"/>
        <v>2</v>
      </c>
      <c r="Z19" s="32" t="s">
        <v>261</v>
      </c>
    </row>
    <row r="20" spans="2:26" s="6" customFormat="1" x14ac:dyDescent="0.3">
      <c r="B20" s="6" t="s">
        <v>4</v>
      </c>
      <c r="I20" s="6" t="s">
        <v>4</v>
      </c>
      <c r="J20" s="6" t="s">
        <v>252</v>
      </c>
      <c r="K20" s="9" t="s">
        <v>1</v>
      </c>
      <c r="L20" s="44" t="s">
        <v>4</v>
      </c>
      <c r="M20" s="44" t="s">
        <v>4</v>
      </c>
      <c r="N20" s="44"/>
      <c r="O20" s="44"/>
      <c r="P20" s="9" t="s">
        <v>24</v>
      </c>
      <c r="Q20" s="6" t="s">
        <v>204</v>
      </c>
      <c r="R20" s="32" t="str">
        <f t="shared" si="0"/>
        <v>SUITCASE-DVRS(VHF) Crossband/No Inband; For APX (VHF+UHF) using Single-Band Antenna(s)</v>
      </c>
      <c r="S20" s="59">
        <f t="shared" si="1"/>
        <v>1</v>
      </c>
      <c r="T20" s="44">
        <f t="shared" si="2"/>
        <v>3</v>
      </c>
      <c r="U20" s="44">
        <f t="shared" si="3"/>
        <v>3</v>
      </c>
      <c r="V20" s="44">
        <f t="shared" si="4"/>
        <v>1</v>
      </c>
      <c r="W20" s="44">
        <f t="shared" si="5"/>
        <v>334</v>
      </c>
      <c r="X20" s="44">
        <f t="shared" si="6"/>
        <v>18</v>
      </c>
      <c r="Y20" s="6">
        <f t="shared" si="7"/>
        <v>2</v>
      </c>
      <c r="Z20" s="32" t="s">
        <v>261</v>
      </c>
    </row>
    <row r="21" spans="2:26" s="6" customFormat="1" x14ac:dyDescent="0.3">
      <c r="D21" s="6" t="s">
        <v>4</v>
      </c>
      <c r="J21" s="6" t="s">
        <v>252</v>
      </c>
      <c r="K21" s="9" t="s">
        <v>1</v>
      </c>
      <c r="L21" s="44" t="s">
        <v>4</v>
      </c>
      <c r="M21" s="44" t="s">
        <v>4</v>
      </c>
      <c r="N21" s="44"/>
      <c r="O21" s="44"/>
      <c r="P21" s="9" t="s">
        <v>229</v>
      </c>
      <c r="Q21" s="6" t="s">
        <v>204</v>
      </c>
      <c r="R21" s="32" t="str">
        <f t="shared" si="0"/>
        <v>SUITCASE-DVRS(VHF) Crossband/No Inband; For APX (VHF+UHF) using One All-Band Antenna</v>
      </c>
      <c r="S21" s="59">
        <f t="shared" si="1"/>
        <v>1</v>
      </c>
      <c r="T21" s="44">
        <f t="shared" si="2"/>
        <v>3</v>
      </c>
      <c r="U21" s="44">
        <f t="shared" si="3"/>
        <v>3</v>
      </c>
      <c r="V21" s="44">
        <f t="shared" si="4"/>
        <v>2</v>
      </c>
      <c r="W21" s="44">
        <f t="shared" si="5"/>
        <v>335</v>
      </c>
      <c r="X21" s="44">
        <f t="shared" si="6"/>
        <v>18</v>
      </c>
      <c r="Y21" s="6">
        <f t="shared" si="7"/>
        <v>2</v>
      </c>
      <c r="Z21" s="32" t="s">
        <v>261</v>
      </c>
    </row>
    <row r="22" spans="2:26" s="6" customFormat="1" x14ac:dyDescent="0.3">
      <c r="E22" s="6" t="s">
        <v>4</v>
      </c>
      <c r="G22" s="6" t="s">
        <v>4</v>
      </c>
      <c r="K22" s="9" t="s">
        <v>1</v>
      </c>
      <c r="L22" s="44" t="s">
        <v>4</v>
      </c>
      <c r="M22" s="44" t="s">
        <v>4</v>
      </c>
      <c r="N22" s="44"/>
      <c r="O22" s="44"/>
      <c r="P22" s="9" t="s">
        <v>137</v>
      </c>
      <c r="Q22" s="6" t="s">
        <v>205</v>
      </c>
      <c r="R22" s="32" t="str">
        <f t="shared" si="0"/>
        <v>SUITCASE-DVRS(VHF) Inband &amp; Crossband; For APX (VHF+UHF) using Unknown or User-Defined Antenna</v>
      </c>
      <c r="S22" s="59">
        <f t="shared" si="1"/>
        <v>1</v>
      </c>
      <c r="T22" s="44">
        <f t="shared" si="2"/>
        <v>3</v>
      </c>
      <c r="U22" s="44">
        <f t="shared" si="3"/>
        <v>5</v>
      </c>
      <c r="V22" s="44">
        <f t="shared" si="4"/>
        <v>0</v>
      </c>
      <c r="W22" s="44">
        <f t="shared" si="5"/>
        <v>339</v>
      </c>
      <c r="X22" s="44">
        <f t="shared" si="6"/>
        <v>10</v>
      </c>
      <c r="Y22" s="6">
        <f t="shared" si="7"/>
        <v>2</v>
      </c>
      <c r="Z22" s="32" t="s">
        <v>261</v>
      </c>
    </row>
    <row r="23" spans="2:26" s="6" customFormat="1" x14ac:dyDescent="0.3">
      <c r="B23" s="6" t="s">
        <v>4</v>
      </c>
      <c r="G23" s="6" t="s">
        <v>4</v>
      </c>
      <c r="K23" s="9" t="s">
        <v>1</v>
      </c>
      <c r="L23" s="44" t="s">
        <v>4</v>
      </c>
      <c r="M23" s="44" t="s">
        <v>4</v>
      </c>
      <c r="N23" s="44"/>
      <c r="O23" s="44"/>
      <c r="P23" s="9" t="s">
        <v>24</v>
      </c>
      <c r="Q23" s="6" t="s">
        <v>205</v>
      </c>
      <c r="R23" s="32" t="str">
        <f t="shared" si="0"/>
        <v>SUITCASE-DVRS(VHF) Inband &amp; Crossband; For APX (VHF+UHF) using Single-Band Antenna(s)</v>
      </c>
      <c r="S23" s="59">
        <f t="shared" si="1"/>
        <v>1</v>
      </c>
      <c r="T23" s="44">
        <f t="shared" si="2"/>
        <v>3</v>
      </c>
      <c r="U23" s="44">
        <f t="shared" si="3"/>
        <v>5</v>
      </c>
      <c r="V23" s="44">
        <f t="shared" si="4"/>
        <v>1</v>
      </c>
      <c r="W23" s="44">
        <f t="shared" si="5"/>
        <v>340</v>
      </c>
      <c r="X23" s="44">
        <f t="shared" si="6"/>
        <v>8</v>
      </c>
      <c r="Y23" s="6">
        <f t="shared" si="7"/>
        <v>2</v>
      </c>
      <c r="Z23" s="32" t="s">
        <v>261</v>
      </c>
    </row>
    <row r="24" spans="2:26" s="6" customFormat="1" x14ac:dyDescent="0.3">
      <c r="E24" s="6" t="s">
        <v>4</v>
      </c>
      <c r="G24" s="6" t="s">
        <v>4</v>
      </c>
      <c r="K24" s="9" t="s">
        <v>1</v>
      </c>
      <c r="L24" s="44" t="s">
        <v>4</v>
      </c>
      <c r="M24" s="44" t="s">
        <v>4</v>
      </c>
      <c r="N24" s="44"/>
      <c r="O24" s="44"/>
      <c r="P24" s="9" t="s">
        <v>229</v>
      </c>
      <c r="Q24" s="6" t="s">
        <v>205</v>
      </c>
      <c r="R24" s="32" t="str">
        <f t="shared" si="0"/>
        <v>SUITCASE-DVRS(VHF) Inband &amp; Crossband; For APX (VHF+UHF) using One All-Band Antenna</v>
      </c>
      <c r="S24" s="59">
        <f t="shared" si="1"/>
        <v>1</v>
      </c>
      <c r="T24" s="44">
        <f t="shared" si="2"/>
        <v>3</v>
      </c>
      <c r="U24" s="44">
        <f t="shared" si="3"/>
        <v>5</v>
      </c>
      <c r="V24" s="44">
        <f t="shared" si="4"/>
        <v>2</v>
      </c>
      <c r="W24" s="44">
        <f t="shared" si="5"/>
        <v>341</v>
      </c>
      <c r="X24" s="44">
        <f t="shared" si="6"/>
        <v>10</v>
      </c>
      <c r="Y24" s="6">
        <f t="shared" si="7"/>
        <v>2</v>
      </c>
      <c r="Z24" s="32" t="s">
        <v>261</v>
      </c>
    </row>
    <row r="25" spans="2:26" s="6" customFormat="1" x14ac:dyDescent="0.3">
      <c r="B25" s="6" t="s">
        <v>4</v>
      </c>
      <c r="K25" s="9" t="s">
        <v>1</v>
      </c>
      <c r="L25" s="44"/>
      <c r="M25" s="44"/>
      <c r="N25" s="56" t="s">
        <v>4</v>
      </c>
      <c r="O25" s="44"/>
      <c r="P25" s="9" t="s">
        <v>137</v>
      </c>
      <c r="Q25" s="33" t="s">
        <v>213</v>
      </c>
      <c r="R25" s="32" t="str">
        <f t="shared" si="0"/>
        <v>SUITCASE-DVRS(VHF) Crossband; For APX (700) using Unknown or User-Defined Antenna</v>
      </c>
      <c r="S25" s="59">
        <f t="shared" si="1"/>
        <v>1</v>
      </c>
      <c r="T25" s="44">
        <f t="shared" si="2"/>
        <v>4</v>
      </c>
      <c r="U25" s="44">
        <f t="shared" si="3"/>
        <v>4</v>
      </c>
      <c r="V25" s="44">
        <f t="shared" si="4"/>
        <v>0</v>
      </c>
      <c r="W25" s="44">
        <f t="shared" si="5"/>
        <v>353</v>
      </c>
      <c r="X25" s="44">
        <f t="shared" si="6"/>
        <v>2</v>
      </c>
      <c r="Y25" s="6">
        <f t="shared" si="7"/>
        <v>1</v>
      </c>
      <c r="Z25" s="32" t="s">
        <v>261</v>
      </c>
    </row>
    <row r="26" spans="2:26" s="6" customFormat="1" x14ac:dyDescent="0.3">
      <c r="B26" s="6" t="s">
        <v>4</v>
      </c>
      <c r="K26" s="9" t="s">
        <v>1</v>
      </c>
      <c r="L26" s="44"/>
      <c r="M26" s="44"/>
      <c r="N26" s="56" t="s">
        <v>4</v>
      </c>
      <c r="O26" s="44"/>
      <c r="P26" s="9" t="s">
        <v>24</v>
      </c>
      <c r="Q26" s="33" t="s">
        <v>213</v>
      </c>
      <c r="R26" s="32" t="str">
        <f t="shared" si="0"/>
        <v>SUITCASE-DVRS(VHF) Crossband; For APX (700) using Single-Band Antenna(s)</v>
      </c>
      <c r="S26" s="59">
        <f t="shared" si="1"/>
        <v>1</v>
      </c>
      <c r="T26" s="44">
        <f t="shared" si="2"/>
        <v>4</v>
      </c>
      <c r="U26" s="44">
        <f t="shared" si="3"/>
        <v>4</v>
      </c>
      <c r="V26" s="44">
        <f t="shared" si="4"/>
        <v>1</v>
      </c>
      <c r="W26" s="44">
        <f t="shared" si="5"/>
        <v>354</v>
      </c>
      <c r="X26" s="44">
        <f t="shared" si="6"/>
        <v>2</v>
      </c>
      <c r="Y26" s="6">
        <f t="shared" si="7"/>
        <v>1</v>
      </c>
      <c r="Z26" s="32" t="s">
        <v>261</v>
      </c>
    </row>
    <row r="27" spans="2:26" s="6" customFormat="1" x14ac:dyDescent="0.3">
      <c r="B27" s="6" t="s">
        <v>4</v>
      </c>
      <c r="K27" s="9" t="s">
        <v>1</v>
      </c>
      <c r="L27" s="44"/>
      <c r="M27" s="44"/>
      <c r="N27" s="56" t="s">
        <v>4</v>
      </c>
      <c r="O27" s="44"/>
      <c r="P27" s="9" t="s">
        <v>229</v>
      </c>
      <c r="Q27" s="33" t="s">
        <v>213</v>
      </c>
      <c r="R27" s="32" t="str">
        <f t="shared" si="0"/>
        <v>SUITCASE-DVRS(VHF) Crossband; For APX (700) using One All-Band Antenna</v>
      </c>
      <c r="S27" s="59">
        <f t="shared" si="1"/>
        <v>1</v>
      </c>
      <c r="T27" s="44">
        <f t="shared" si="2"/>
        <v>4</v>
      </c>
      <c r="U27" s="44">
        <f t="shared" si="3"/>
        <v>4</v>
      </c>
      <c r="V27" s="44">
        <f t="shared" si="4"/>
        <v>2</v>
      </c>
      <c r="W27" s="44">
        <f t="shared" si="5"/>
        <v>355</v>
      </c>
      <c r="X27" s="44">
        <f t="shared" si="6"/>
        <v>2</v>
      </c>
      <c r="Y27" s="6">
        <f t="shared" si="7"/>
        <v>1</v>
      </c>
      <c r="Z27" s="32" t="s">
        <v>261</v>
      </c>
    </row>
    <row r="28" spans="2:26" s="6" customFormat="1" x14ac:dyDescent="0.3">
      <c r="G28" s="6" t="s">
        <v>4</v>
      </c>
      <c r="K28" s="9" t="s">
        <v>1</v>
      </c>
      <c r="L28" s="44" t="s">
        <v>4</v>
      </c>
      <c r="M28" s="44"/>
      <c r="N28" s="56" t="s">
        <v>4</v>
      </c>
      <c r="O28" s="44"/>
      <c r="P28" s="9" t="s">
        <v>137</v>
      </c>
      <c r="Q28" s="6" t="s">
        <v>203</v>
      </c>
      <c r="R28" s="32" t="str">
        <f t="shared" si="0"/>
        <v>SUITCASE-DVRS(VHF) Inband/No Crossband; For APX (VHF+700) using Unknown or User-Defined Antenna</v>
      </c>
      <c r="S28" s="59">
        <f t="shared" si="1"/>
        <v>1</v>
      </c>
      <c r="T28" s="44">
        <f t="shared" si="2"/>
        <v>5</v>
      </c>
      <c r="U28" s="44">
        <f t="shared" si="3"/>
        <v>1</v>
      </c>
      <c r="V28" s="44">
        <f t="shared" si="4"/>
        <v>0</v>
      </c>
      <c r="W28" s="44">
        <f t="shared" si="5"/>
        <v>361</v>
      </c>
      <c r="X28" s="44">
        <f t="shared" si="6"/>
        <v>6</v>
      </c>
      <c r="Y28" s="6">
        <f t="shared" si="7"/>
        <v>2</v>
      </c>
      <c r="Z28" s="32" t="s">
        <v>261</v>
      </c>
    </row>
    <row r="29" spans="2:26" s="6" customFormat="1" x14ac:dyDescent="0.3">
      <c r="B29" s="6" t="s">
        <v>4</v>
      </c>
      <c r="G29" s="6" t="s">
        <v>4</v>
      </c>
      <c r="K29" s="9" t="s">
        <v>1</v>
      </c>
      <c r="L29" s="44" t="s">
        <v>4</v>
      </c>
      <c r="M29" s="44"/>
      <c r="N29" s="56" t="s">
        <v>4</v>
      </c>
      <c r="O29" s="44"/>
      <c r="P29" s="9" t="s">
        <v>24</v>
      </c>
      <c r="Q29" s="6" t="s">
        <v>203</v>
      </c>
      <c r="R29" s="32" t="str">
        <f t="shared" si="0"/>
        <v>SUITCASE-DVRS(VHF) Inband/No Crossband; For APX (VHF+700) using Single-Band Antenna(s)</v>
      </c>
      <c r="S29" s="59">
        <f t="shared" si="1"/>
        <v>1</v>
      </c>
      <c r="T29" s="44">
        <f t="shared" si="2"/>
        <v>5</v>
      </c>
      <c r="U29" s="44">
        <f t="shared" si="3"/>
        <v>1</v>
      </c>
      <c r="V29" s="44">
        <f t="shared" si="4"/>
        <v>1</v>
      </c>
      <c r="W29" s="44">
        <f t="shared" si="5"/>
        <v>362</v>
      </c>
      <c r="X29" s="44">
        <f t="shared" si="6"/>
        <v>8</v>
      </c>
      <c r="Y29" s="6">
        <f t="shared" si="7"/>
        <v>2</v>
      </c>
      <c r="Z29" s="32" t="s">
        <v>261</v>
      </c>
    </row>
    <row r="30" spans="2:26" s="6" customFormat="1" x14ac:dyDescent="0.3">
      <c r="G30" s="6" t="s">
        <v>4</v>
      </c>
      <c r="K30" s="9" t="s">
        <v>1</v>
      </c>
      <c r="L30" s="44" t="s">
        <v>4</v>
      </c>
      <c r="M30" s="44"/>
      <c r="N30" s="56" t="s">
        <v>4</v>
      </c>
      <c r="O30" s="44"/>
      <c r="P30" s="9" t="s">
        <v>229</v>
      </c>
      <c r="Q30" s="6" t="s">
        <v>203</v>
      </c>
      <c r="R30" s="32" t="str">
        <f t="shared" si="0"/>
        <v>SUITCASE-DVRS(VHF) Inband/No Crossband; For APX (VHF+700) using One All-Band Antenna</v>
      </c>
      <c r="S30" s="59">
        <f t="shared" si="1"/>
        <v>1</v>
      </c>
      <c r="T30" s="44">
        <f t="shared" si="2"/>
        <v>5</v>
      </c>
      <c r="U30" s="44">
        <f t="shared" si="3"/>
        <v>1</v>
      </c>
      <c r="V30" s="44">
        <f t="shared" si="4"/>
        <v>2</v>
      </c>
      <c r="W30" s="44">
        <f t="shared" si="5"/>
        <v>363</v>
      </c>
      <c r="X30" s="44">
        <f t="shared" si="6"/>
        <v>6</v>
      </c>
      <c r="Y30" s="6">
        <f t="shared" si="7"/>
        <v>2</v>
      </c>
      <c r="Z30" s="32" t="s">
        <v>261</v>
      </c>
    </row>
    <row r="31" spans="2:26" s="6" customFormat="1" x14ac:dyDescent="0.3">
      <c r="D31" s="6" t="s">
        <v>4</v>
      </c>
      <c r="J31" s="6" t="s">
        <v>252</v>
      </c>
      <c r="K31" s="9" t="s">
        <v>1</v>
      </c>
      <c r="L31" s="44" t="s">
        <v>4</v>
      </c>
      <c r="M31" s="44"/>
      <c r="N31" s="56" t="s">
        <v>4</v>
      </c>
      <c r="O31" s="44"/>
      <c r="P31" s="9" t="s">
        <v>137</v>
      </c>
      <c r="Q31" s="6" t="s">
        <v>204</v>
      </c>
      <c r="R31" s="32" t="str">
        <f t="shared" si="0"/>
        <v>SUITCASE-DVRS(VHF) Crossband/No Inband; For APX (VHF+700) using Unknown or User-Defined Antenna</v>
      </c>
      <c r="S31" s="59">
        <f t="shared" si="1"/>
        <v>1</v>
      </c>
      <c r="T31" s="44">
        <f t="shared" si="2"/>
        <v>5</v>
      </c>
      <c r="U31" s="44">
        <f t="shared" si="3"/>
        <v>3</v>
      </c>
      <c r="V31" s="44">
        <f t="shared" si="4"/>
        <v>0</v>
      </c>
      <c r="W31" s="44">
        <f t="shared" si="5"/>
        <v>367</v>
      </c>
      <c r="X31" s="44">
        <f t="shared" si="6"/>
        <v>18</v>
      </c>
      <c r="Y31" s="6">
        <f t="shared" si="7"/>
        <v>2</v>
      </c>
      <c r="Z31" s="32" t="s">
        <v>261</v>
      </c>
    </row>
    <row r="32" spans="2:26" s="6" customFormat="1" x14ac:dyDescent="0.3">
      <c r="B32" s="6" t="s">
        <v>4</v>
      </c>
      <c r="I32" s="6" t="s">
        <v>4</v>
      </c>
      <c r="J32" s="6" t="s">
        <v>252</v>
      </c>
      <c r="K32" s="9" t="s">
        <v>1</v>
      </c>
      <c r="L32" s="44" t="s">
        <v>4</v>
      </c>
      <c r="M32" s="44"/>
      <c r="N32" s="56" t="s">
        <v>4</v>
      </c>
      <c r="O32" s="44"/>
      <c r="P32" s="9" t="s">
        <v>24</v>
      </c>
      <c r="Q32" s="6" t="s">
        <v>204</v>
      </c>
      <c r="R32" s="32" t="str">
        <f t="shared" si="0"/>
        <v>SUITCASE-DVRS(VHF) Crossband/No Inband; For APX (VHF+700) using Single-Band Antenna(s)</v>
      </c>
      <c r="S32" s="59">
        <f t="shared" si="1"/>
        <v>1</v>
      </c>
      <c r="T32" s="44">
        <f t="shared" si="2"/>
        <v>5</v>
      </c>
      <c r="U32" s="44">
        <f t="shared" si="3"/>
        <v>3</v>
      </c>
      <c r="V32" s="44">
        <f t="shared" si="4"/>
        <v>1</v>
      </c>
      <c r="W32" s="44">
        <f t="shared" si="5"/>
        <v>368</v>
      </c>
      <c r="X32" s="44">
        <f t="shared" si="6"/>
        <v>18</v>
      </c>
      <c r="Y32" s="6">
        <f t="shared" si="7"/>
        <v>2</v>
      </c>
      <c r="Z32" s="32" t="s">
        <v>261</v>
      </c>
    </row>
    <row r="33" spans="2:26" s="6" customFormat="1" x14ac:dyDescent="0.3">
      <c r="D33" s="6" t="s">
        <v>4</v>
      </c>
      <c r="J33" s="6" t="s">
        <v>252</v>
      </c>
      <c r="K33" s="9" t="s">
        <v>1</v>
      </c>
      <c r="L33" s="44" t="s">
        <v>4</v>
      </c>
      <c r="M33" s="44"/>
      <c r="N33" s="56" t="s">
        <v>4</v>
      </c>
      <c r="O33" s="44"/>
      <c r="P33" s="9" t="s">
        <v>229</v>
      </c>
      <c r="Q33" s="6" t="s">
        <v>204</v>
      </c>
      <c r="R33" s="32" t="str">
        <f t="shared" si="0"/>
        <v>SUITCASE-DVRS(VHF) Crossband/No Inband; For APX (VHF+700) using One All-Band Antenna</v>
      </c>
      <c r="S33" s="59">
        <f t="shared" si="1"/>
        <v>1</v>
      </c>
      <c r="T33" s="44">
        <f t="shared" si="2"/>
        <v>5</v>
      </c>
      <c r="U33" s="44">
        <f t="shared" si="3"/>
        <v>3</v>
      </c>
      <c r="V33" s="44">
        <f t="shared" si="4"/>
        <v>2</v>
      </c>
      <c r="W33" s="44">
        <f t="shared" si="5"/>
        <v>369</v>
      </c>
      <c r="X33" s="44">
        <f t="shared" si="6"/>
        <v>18</v>
      </c>
      <c r="Y33" s="6">
        <f t="shared" si="7"/>
        <v>2</v>
      </c>
      <c r="Z33" s="32" t="s">
        <v>261</v>
      </c>
    </row>
    <row r="34" spans="2:26" s="6" customFormat="1" x14ac:dyDescent="0.3">
      <c r="E34" s="6" t="s">
        <v>4</v>
      </c>
      <c r="G34" s="6" t="s">
        <v>4</v>
      </c>
      <c r="K34" s="9" t="s">
        <v>1</v>
      </c>
      <c r="L34" s="44" t="s">
        <v>4</v>
      </c>
      <c r="M34" s="44"/>
      <c r="N34" s="56" t="s">
        <v>4</v>
      </c>
      <c r="O34" s="44"/>
      <c r="P34" s="9" t="s">
        <v>137</v>
      </c>
      <c r="Q34" s="6" t="s">
        <v>205</v>
      </c>
      <c r="R34" s="32" t="str">
        <f t="shared" si="0"/>
        <v>SUITCASE-DVRS(VHF) Inband &amp; Crossband; For APX (VHF+700) using Unknown or User-Defined Antenna</v>
      </c>
      <c r="S34" s="59">
        <f t="shared" si="1"/>
        <v>1</v>
      </c>
      <c r="T34" s="44">
        <f t="shared" si="2"/>
        <v>5</v>
      </c>
      <c r="U34" s="44">
        <f t="shared" si="3"/>
        <v>5</v>
      </c>
      <c r="V34" s="44">
        <f t="shared" si="4"/>
        <v>0</v>
      </c>
      <c r="W34" s="44">
        <f t="shared" si="5"/>
        <v>373</v>
      </c>
      <c r="X34" s="44">
        <f t="shared" si="6"/>
        <v>10</v>
      </c>
      <c r="Y34" s="6">
        <f t="shared" si="7"/>
        <v>2</v>
      </c>
      <c r="Z34" s="32" t="s">
        <v>261</v>
      </c>
    </row>
    <row r="35" spans="2:26" s="6" customFormat="1" x14ac:dyDescent="0.3">
      <c r="B35" s="6" t="s">
        <v>4</v>
      </c>
      <c r="G35" s="6" t="s">
        <v>4</v>
      </c>
      <c r="K35" s="9" t="s">
        <v>1</v>
      </c>
      <c r="L35" s="44" t="s">
        <v>4</v>
      </c>
      <c r="M35" s="44"/>
      <c r="N35" s="56" t="s">
        <v>4</v>
      </c>
      <c r="O35" s="44"/>
      <c r="P35" s="9" t="s">
        <v>24</v>
      </c>
      <c r="Q35" s="6" t="s">
        <v>205</v>
      </c>
      <c r="R35" s="32" t="str">
        <f t="shared" si="0"/>
        <v>SUITCASE-DVRS(VHF) Inband &amp; Crossband; For APX (VHF+700) using Single-Band Antenna(s)</v>
      </c>
      <c r="S35" s="59">
        <f t="shared" si="1"/>
        <v>1</v>
      </c>
      <c r="T35" s="44">
        <f t="shared" si="2"/>
        <v>5</v>
      </c>
      <c r="U35" s="44">
        <f t="shared" si="3"/>
        <v>5</v>
      </c>
      <c r="V35" s="44">
        <f t="shared" si="4"/>
        <v>1</v>
      </c>
      <c r="W35" s="44">
        <f t="shared" si="5"/>
        <v>374</v>
      </c>
      <c r="X35" s="44">
        <f t="shared" si="6"/>
        <v>8</v>
      </c>
      <c r="Y35" s="6">
        <f t="shared" si="7"/>
        <v>2</v>
      </c>
      <c r="Z35" s="32" t="s">
        <v>261</v>
      </c>
    </row>
    <row r="36" spans="2:26" s="6" customFormat="1" x14ac:dyDescent="0.3">
      <c r="E36" s="6" t="s">
        <v>4</v>
      </c>
      <c r="G36" s="6" t="s">
        <v>4</v>
      </c>
      <c r="K36" s="9" t="s">
        <v>1</v>
      </c>
      <c r="L36" s="44" t="s">
        <v>4</v>
      </c>
      <c r="M36" s="44"/>
      <c r="N36" s="56" t="s">
        <v>4</v>
      </c>
      <c r="O36" s="44"/>
      <c r="P36" s="9" t="s">
        <v>229</v>
      </c>
      <c r="Q36" s="6" t="s">
        <v>205</v>
      </c>
      <c r="R36" s="32" t="str">
        <f t="shared" si="0"/>
        <v>SUITCASE-DVRS(VHF) Inband &amp; Crossband; For APX (VHF+700) using One All-Band Antenna</v>
      </c>
      <c r="S36" s="59">
        <f t="shared" si="1"/>
        <v>1</v>
      </c>
      <c r="T36" s="44">
        <f t="shared" si="2"/>
        <v>5</v>
      </c>
      <c r="U36" s="44">
        <f t="shared" si="3"/>
        <v>5</v>
      </c>
      <c r="V36" s="44">
        <f t="shared" si="4"/>
        <v>2</v>
      </c>
      <c r="W36" s="44">
        <f t="shared" si="5"/>
        <v>375</v>
      </c>
      <c r="X36" s="44">
        <f t="shared" si="6"/>
        <v>10</v>
      </c>
      <c r="Y36" s="6">
        <f t="shared" si="7"/>
        <v>2</v>
      </c>
      <c r="Z36" s="32" t="s">
        <v>261</v>
      </c>
    </row>
    <row r="37" spans="2:26" s="6" customFormat="1" x14ac:dyDescent="0.3">
      <c r="E37" s="6" t="s">
        <v>4</v>
      </c>
      <c r="K37" s="9" t="s">
        <v>1</v>
      </c>
      <c r="L37" s="44"/>
      <c r="M37" s="44" t="s">
        <v>4</v>
      </c>
      <c r="N37" s="56" t="s">
        <v>4</v>
      </c>
      <c r="O37" s="44"/>
      <c r="P37" s="9" t="s">
        <v>137</v>
      </c>
      <c r="Q37" s="33" t="s">
        <v>213</v>
      </c>
      <c r="R37" s="32" t="str">
        <f t="shared" si="0"/>
        <v>SUITCASE-DVRS(VHF) Crossband; For APX (UHF+700) using Unknown or User-Defined Antenna</v>
      </c>
      <c r="S37" s="59">
        <f t="shared" si="1"/>
        <v>1</v>
      </c>
      <c r="T37" s="44">
        <f t="shared" si="2"/>
        <v>6</v>
      </c>
      <c r="U37" s="44">
        <f t="shared" si="3"/>
        <v>4</v>
      </c>
      <c r="V37" s="44">
        <f t="shared" si="4"/>
        <v>0</v>
      </c>
      <c r="W37" s="44">
        <f t="shared" si="5"/>
        <v>387</v>
      </c>
      <c r="X37" s="44">
        <f t="shared" si="6"/>
        <v>4</v>
      </c>
      <c r="Y37" s="6">
        <f t="shared" si="7"/>
        <v>2</v>
      </c>
      <c r="Z37" s="32" t="s">
        <v>261</v>
      </c>
    </row>
    <row r="38" spans="2:26" s="6" customFormat="1" x14ac:dyDescent="0.3">
      <c r="C38" s="6" t="s">
        <v>4</v>
      </c>
      <c r="K38" s="9" t="s">
        <v>1</v>
      </c>
      <c r="L38" s="44"/>
      <c r="M38" s="44" t="s">
        <v>4</v>
      </c>
      <c r="N38" s="56" t="s">
        <v>4</v>
      </c>
      <c r="O38" s="44"/>
      <c r="P38" s="9" t="s">
        <v>24</v>
      </c>
      <c r="Q38" s="33" t="s">
        <v>213</v>
      </c>
      <c r="R38" s="32" t="str">
        <f t="shared" si="0"/>
        <v>SUITCASE-DVRS(VHF) Crossband; For APX (UHF+700) using Single-Band Antenna(s)</v>
      </c>
      <c r="S38" s="59">
        <f t="shared" si="1"/>
        <v>1</v>
      </c>
      <c r="T38" s="44">
        <f t="shared" si="2"/>
        <v>6</v>
      </c>
      <c r="U38" s="44">
        <f t="shared" si="3"/>
        <v>4</v>
      </c>
      <c r="V38" s="44">
        <f t="shared" si="4"/>
        <v>1</v>
      </c>
      <c r="W38" s="44">
        <f t="shared" si="5"/>
        <v>388</v>
      </c>
      <c r="X38" s="44">
        <f t="shared" si="6"/>
        <v>17</v>
      </c>
      <c r="Y38" s="6">
        <f t="shared" si="7"/>
        <v>2</v>
      </c>
      <c r="Z38" s="32" t="s">
        <v>261</v>
      </c>
    </row>
    <row r="39" spans="2:26" s="6" customFormat="1" x14ac:dyDescent="0.3">
      <c r="E39" s="6" t="s">
        <v>4</v>
      </c>
      <c r="K39" s="9" t="s">
        <v>1</v>
      </c>
      <c r="L39" s="44"/>
      <c r="M39" s="44" t="s">
        <v>4</v>
      </c>
      <c r="N39" s="56" t="s">
        <v>4</v>
      </c>
      <c r="O39" s="44"/>
      <c r="P39" s="9" t="s">
        <v>229</v>
      </c>
      <c r="Q39" s="33" t="s">
        <v>213</v>
      </c>
      <c r="R39" s="32" t="str">
        <f t="shared" si="0"/>
        <v>SUITCASE-DVRS(VHF) Crossband; For APX (UHF+700) using One All-Band Antenna</v>
      </c>
      <c r="S39" s="59">
        <f t="shared" si="1"/>
        <v>1</v>
      </c>
      <c r="T39" s="44">
        <f t="shared" si="2"/>
        <v>6</v>
      </c>
      <c r="U39" s="44">
        <f t="shared" si="3"/>
        <v>4</v>
      </c>
      <c r="V39" s="44">
        <f t="shared" si="4"/>
        <v>2</v>
      </c>
      <c r="W39" s="44">
        <f t="shared" si="5"/>
        <v>389</v>
      </c>
      <c r="X39" s="44">
        <f t="shared" si="6"/>
        <v>4</v>
      </c>
      <c r="Y39" s="6">
        <f t="shared" si="7"/>
        <v>2</v>
      </c>
      <c r="Z39" s="32" t="s">
        <v>261</v>
      </c>
    </row>
    <row r="40" spans="2:26" s="6" customFormat="1" x14ac:dyDescent="0.3">
      <c r="G40" s="6" t="s">
        <v>4</v>
      </c>
      <c r="K40" s="9" t="s">
        <v>1</v>
      </c>
      <c r="L40" s="44" t="s">
        <v>4</v>
      </c>
      <c r="M40" s="44" t="s">
        <v>4</v>
      </c>
      <c r="N40" s="56" t="s">
        <v>4</v>
      </c>
      <c r="O40" s="44"/>
      <c r="P40" s="9" t="s">
        <v>137</v>
      </c>
      <c r="Q40" s="6" t="s">
        <v>203</v>
      </c>
      <c r="R40" s="32" t="str">
        <f t="shared" si="0"/>
        <v>SUITCASE-DVRS(VHF) Inband/No Crossband; For APX (VHF+UHF+700) using Unknown or User-Defined Antenna</v>
      </c>
      <c r="S40" s="59">
        <f t="shared" si="1"/>
        <v>1</v>
      </c>
      <c r="T40" s="44">
        <f t="shared" si="2"/>
        <v>7</v>
      </c>
      <c r="U40" s="44">
        <f t="shared" si="3"/>
        <v>1</v>
      </c>
      <c r="V40" s="44">
        <f t="shared" si="4"/>
        <v>0</v>
      </c>
      <c r="W40" s="44">
        <f t="shared" si="5"/>
        <v>395</v>
      </c>
      <c r="X40" s="44">
        <f t="shared" si="6"/>
        <v>6</v>
      </c>
      <c r="Y40" s="6">
        <f t="shared" si="7"/>
        <v>3</v>
      </c>
      <c r="Z40" s="32" t="s">
        <v>261</v>
      </c>
    </row>
    <row r="41" spans="2:26" s="6" customFormat="1" x14ac:dyDescent="0.3">
      <c r="B41" s="6" t="s">
        <v>4</v>
      </c>
      <c r="G41" s="6" t="s">
        <v>4</v>
      </c>
      <c r="K41" s="9" t="s">
        <v>1</v>
      </c>
      <c r="L41" s="44" t="s">
        <v>4</v>
      </c>
      <c r="M41" s="44" t="s">
        <v>4</v>
      </c>
      <c r="N41" s="56" t="s">
        <v>4</v>
      </c>
      <c r="O41" s="44"/>
      <c r="P41" s="9" t="s">
        <v>24</v>
      </c>
      <c r="Q41" s="6" t="s">
        <v>203</v>
      </c>
      <c r="R41" s="32" t="str">
        <f t="shared" si="0"/>
        <v>SUITCASE-DVRS(VHF) Inband/No Crossband; For APX (VHF+UHF+700) using Single-Band Antenna(s)</v>
      </c>
      <c r="S41" s="59">
        <f t="shared" si="1"/>
        <v>1</v>
      </c>
      <c r="T41" s="44">
        <f t="shared" si="2"/>
        <v>7</v>
      </c>
      <c r="U41" s="44">
        <f t="shared" si="3"/>
        <v>1</v>
      </c>
      <c r="V41" s="44">
        <f t="shared" si="4"/>
        <v>1</v>
      </c>
      <c r="W41" s="44">
        <f t="shared" si="5"/>
        <v>396</v>
      </c>
      <c r="X41" s="44">
        <f t="shared" si="6"/>
        <v>8</v>
      </c>
      <c r="Y41" s="6">
        <f t="shared" si="7"/>
        <v>3</v>
      </c>
      <c r="Z41" s="32" t="s">
        <v>261</v>
      </c>
    </row>
    <row r="42" spans="2:26" s="6" customFormat="1" x14ac:dyDescent="0.3">
      <c r="G42" s="6" t="s">
        <v>4</v>
      </c>
      <c r="K42" s="9" t="s">
        <v>1</v>
      </c>
      <c r="L42" s="44" t="s">
        <v>4</v>
      </c>
      <c r="M42" s="44" t="s">
        <v>4</v>
      </c>
      <c r="N42" s="56" t="s">
        <v>4</v>
      </c>
      <c r="O42" s="44"/>
      <c r="P42" s="9" t="s">
        <v>229</v>
      </c>
      <c r="Q42" s="6" t="s">
        <v>203</v>
      </c>
      <c r="R42" s="32" t="str">
        <f t="shared" si="0"/>
        <v>SUITCASE-DVRS(VHF) Inband/No Crossband; For APX (VHF+UHF+700) using One All-Band Antenna</v>
      </c>
      <c r="S42" s="59">
        <f t="shared" si="1"/>
        <v>1</v>
      </c>
      <c r="T42" s="44">
        <f t="shared" si="2"/>
        <v>7</v>
      </c>
      <c r="U42" s="44">
        <f t="shared" si="3"/>
        <v>1</v>
      </c>
      <c r="V42" s="44">
        <f t="shared" si="4"/>
        <v>2</v>
      </c>
      <c r="W42" s="44">
        <f t="shared" si="5"/>
        <v>397</v>
      </c>
      <c r="X42" s="44">
        <f t="shared" si="6"/>
        <v>6</v>
      </c>
      <c r="Y42" s="6">
        <f t="shared" si="7"/>
        <v>3</v>
      </c>
      <c r="Z42" s="32" t="s">
        <v>261</v>
      </c>
    </row>
    <row r="43" spans="2:26" s="6" customFormat="1" x14ac:dyDescent="0.3">
      <c r="F43" s="6" t="s">
        <v>4</v>
      </c>
      <c r="J43" s="6" t="s">
        <v>252</v>
      </c>
      <c r="K43" s="9" t="s">
        <v>1</v>
      </c>
      <c r="L43" s="44" t="s">
        <v>4</v>
      </c>
      <c r="M43" s="44" t="s">
        <v>4</v>
      </c>
      <c r="N43" s="56" t="s">
        <v>4</v>
      </c>
      <c r="O43" s="44"/>
      <c r="P43" s="9" t="s">
        <v>137</v>
      </c>
      <c r="Q43" s="6" t="s">
        <v>204</v>
      </c>
      <c r="R43" s="32" t="str">
        <f t="shared" si="0"/>
        <v>SUITCASE-DVRS(VHF) Crossband/No Inband; For APX (VHF+UHF+700) using Unknown or User-Defined Antenna</v>
      </c>
      <c r="S43" s="59">
        <f t="shared" si="1"/>
        <v>1</v>
      </c>
      <c r="T43" s="44">
        <f t="shared" si="2"/>
        <v>7</v>
      </c>
      <c r="U43" s="44">
        <f t="shared" si="3"/>
        <v>3</v>
      </c>
      <c r="V43" s="44">
        <f t="shared" si="4"/>
        <v>0</v>
      </c>
      <c r="W43" s="44">
        <f t="shared" si="5"/>
        <v>401</v>
      </c>
      <c r="X43" s="44">
        <f t="shared" si="6"/>
        <v>18</v>
      </c>
      <c r="Y43" s="6">
        <f t="shared" si="7"/>
        <v>3</v>
      </c>
      <c r="Z43" s="32" t="s">
        <v>261</v>
      </c>
    </row>
    <row r="44" spans="2:26" s="6" customFormat="1" x14ac:dyDescent="0.3">
      <c r="B44" s="6" t="s">
        <v>4</v>
      </c>
      <c r="I44" s="6" t="s">
        <v>4</v>
      </c>
      <c r="J44" s="6" t="s">
        <v>252</v>
      </c>
      <c r="K44" s="9" t="s">
        <v>1</v>
      </c>
      <c r="L44" s="44" t="s">
        <v>4</v>
      </c>
      <c r="M44" s="44" t="s">
        <v>4</v>
      </c>
      <c r="N44" s="56" t="s">
        <v>4</v>
      </c>
      <c r="O44" s="44"/>
      <c r="P44" s="9" t="s">
        <v>24</v>
      </c>
      <c r="Q44" s="6" t="s">
        <v>204</v>
      </c>
      <c r="R44" s="32" t="str">
        <f t="shared" si="0"/>
        <v>SUITCASE-DVRS(VHF) Crossband/No Inband; For APX (VHF+UHF+700) using Single-Band Antenna(s)</v>
      </c>
      <c r="S44" s="59">
        <f t="shared" si="1"/>
        <v>1</v>
      </c>
      <c r="T44" s="44">
        <f t="shared" si="2"/>
        <v>7</v>
      </c>
      <c r="U44" s="44">
        <f t="shared" si="3"/>
        <v>3</v>
      </c>
      <c r="V44" s="44">
        <f t="shared" si="4"/>
        <v>1</v>
      </c>
      <c r="W44" s="44">
        <f t="shared" si="5"/>
        <v>402</v>
      </c>
      <c r="X44" s="44">
        <f t="shared" si="6"/>
        <v>18</v>
      </c>
      <c r="Y44" s="6">
        <f t="shared" si="7"/>
        <v>3</v>
      </c>
      <c r="Z44" s="32" t="s">
        <v>261</v>
      </c>
    </row>
    <row r="45" spans="2:26" s="6" customFormat="1" x14ac:dyDescent="0.3">
      <c r="F45" s="6" t="s">
        <v>4</v>
      </c>
      <c r="J45" s="6" t="s">
        <v>252</v>
      </c>
      <c r="K45" s="9" t="s">
        <v>1</v>
      </c>
      <c r="L45" s="44" t="s">
        <v>4</v>
      </c>
      <c r="M45" s="44" t="s">
        <v>4</v>
      </c>
      <c r="N45" s="56" t="s">
        <v>4</v>
      </c>
      <c r="O45" s="44"/>
      <c r="P45" s="9" t="s">
        <v>229</v>
      </c>
      <c r="Q45" s="6" t="s">
        <v>204</v>
      </c>
      <c r="R45" s="32" t="str">
        <f t="shared" si="0"/>
        <v>SUITCASE-DVRS(VHF) Crossband/No Inband; For APX (VHF+UHF+700) using One All-Band Antenna</v>
      </c>
      <c r="S45" s="59">
        <f t="shared" si="1"/>
        <v>1</v>
      </c>
      <c r="T45" s="44">
        <f t="shared" si="2"/>
        <v>7</v>
      </c>
      <c r="U45" s="44">
        <f t="shared" si="3"/>
        <v>3</v>
      </c>
      <c r="V45" s="44">
        <f t="shared" si="4"/>
        <v>2</v>
      </c>
      <c r="W45" s="44">
        <f t="shared" si="5"/>
        <v>403</v>
      </c>
      <c r="X45" s="44">
        <f t="shared" si="6"/>
        <v>18</v>
      </c>
      <c r="Y45" s="6">
        <f t="shared" si="7"/>
        <v>3</v>
      </c>
      <c r="Z45" s="32" t="s">
        <v>261</v>
      </c>
    </row>
    <row r="46" spans="2:26" s="6" customFormat="1" x14ac:dyDescent="0.3">
      <c r="E46" s="6" t="s">
        <v>4</v>
      </c>
      <c r="G46" s="6" t="s">
        <v>4</v>
      </c>
      <c r="K46" s="9" t="s">
        <v>1</v>
      </c>
      <c r="L46" s="44" t="s">
        <v>4</v>
      </c>
      <c r="M46" s="44" t="s">
        <v>4</v>
      </c>
      <c r="N46" s="56" t="s">
        <v>4</v>
      </c>
      <c r="O46" s="44"/>
      <c r="P46" s="9" t="s">
        <v>137</v>
      </c>
      <c r="Q46" s="6" t="s">
        <v>205</v>
      </c>
      <c r="R46" s="32" t="str">
        <f t="shared" si="0"/>
        <v>SUITCASE-DVRS(VHF) Inband &amp; Crossband; For APX (VHF+UHF+700) using Unknown or User-Defined Antenna</v>
      </c>
      <c r="S46" s="59">
        <f t="shared" si="1"/>
        <v>1</v>
      </c>
      <c r="T46" s="44">
        <f t="shared" si="2"/>
        <v>7</v>
      </c>
      <c r="U46" s="44">
        <f t="shared" si="3"/>
        <v>5</v>
      </c>
      <c r="V46" s="44">
        <f t="shared" si="4"/>
        <v>0</v>
      </c>
      <c r="W46" s="44">
        <f t="shared" si="5"/>
        <v>407</v>
      </c>
      <c r="X46" s="44">
        <f t="shared" si="6"/>
        <v>10</v>
      </c>
      <c r="Y46" s="6">
        <f t="shared" si="7"/>
        <v>3</v>
      </c>
      <c r="Z46" s="32" t="s">
        <v>261</v>
      </c>
    </row>
    <row r="47" spans="2:26" s="6" customFormat="1" x14ac:dyDescent="0.3">
      <c r="B47" s="6" t="s">
        <v>4</v>
      </c>
      <c r="G47" s="6" t="s">
        <v>4</v>
      </c>
      <c r="K47" s="9" t="s">
        <v>1</v>
      </c>
      <c r="L47" s="44" t="s">
        <v>4</v>
      </c>
      <c r="M47" s="44" t="s">
        <v>4</v>
      </c>
      <c r="N47" s="56" t="s">
        <v>4</v>
      </c>
      <c r="O47" s="44"/>
      <c r="P47" s="9" t="s">
        <v>24</v>
      </c>
      <c r="Q47" s="6" t="s">
        <v>205</v>
      </c>
      <c r="R47" s="32" t="str">
        <f t="shared" si="0"/>
        <v>SUITCASE-DVRS(VHF) Inband &amp; Crossband; For APX (VHF+UHF+700) using Single-Band Antenna(s)</v>
      </c>
      <c r="S47" s="59">
        <f t="shared" si="1"/>
        <v>1</v>
      </c>
      <c r="T47" s="44">
        <f t="shared" si="2"/>
        <v>7</v>
      </c>
      <c r="U47" s="44">
        <f t="shared" si="3"/>
        <v>5</v>
      </c>
      <c r="V47" s="44">
        <f t="shared" si="4"/>
        <v>1</v>
      </c>
      <c r="W47" s="44">
        <f t="shared" si="5"/>
        <v>408</v>
      </c>
      <c r="X47" s="44">
        <f t="shared" si="6"/>
        <v>8</v>
      </c>
      <c r="Y47" s="6">
        <f t="shared" si="7"/>
        <v>3</v>
      </c>
      <c r="Z47" s="32" t="s">
        <v>261</v>
      </c>
    </row>
    <row r="48" spans="2:26" s="6" customFormat="1" x14ac:dyDescent="0.3">
      <c r="E48" s="6" t="s">
        <v>4</v>
      </c>
      <c r="G48" s="6" t="s">
        <v>4</v>
      </c>
      <c r="K48" s="9" t="s">
        <v>1</v>
      </c>
      <c r="L48" s="44" t="s">
        <v>4</v>
      </c>
      <c r="M48" s="44" t="s">
        <v>4</v>
      </c>
      <c r="N48" s="56" t="s">
        <v>4</v>
      </c>
      <c r="O48" s="44"/>
      <c r="P48" s="9" t="s">
        <v>229</v>
      </c>
      <c r="Q48" s="6" t="s">
        <v>205</v>
      </c>
      <c r="R48" s="32" t="str">
        <f t="shared" si="0"/>
        <v>SUITCASE-DVRS(VHF) Inband &amp; Crossband; For APX (VHF+UHF+700) using One All-Band Antenna</v>
      </c>
      <c r="S48" s="59">
        <f t="shared" si="1"/>
        <v>1</v>
      </c>
      <c r="T48" s="44">
        <f t="shared" si="2"/>
        <v>7</v>
      </c>
      <c r="U48" s="44">
        <f t="shared" si="3"/>
        <v>5</v>
      </c>
      <c r="V48" s="44">
        <f t="shared" si="4"/>
        <v>2</v>
      </c>
      <c r="W48" s="44">
        <f t="shared" si="5"/>
        <v>409</v>
      </c>
      <c r="X48" s="44">
        <f t="shared" si="6"/>
        <v>10</v>
      </c>
      <c r="Y48" s="6">
        <f t="shared" si="7"/>
        <v>3</v>
      </c>
      <c r="Z48" s="32" t="s">
        <v>261</v>
      </c>
    </row>
    <row r="49" spans="2:26" s="6" customFormat="1" x14ac:dyDescent="0.3">
      <c r="B49" s="6" t="s">
        <v>4</v>
      </c>
      <c r="K49" s="9" t="s">
        <v>1</v>
      </c>
      <c r="L49" s="44"/>
      <c r="M49" s="44"/>
      <c r="N49" s="44"/>
      <c r="O49" s="56" t="s">
        <v>4</v>
      </c>
      <c r="P49" s="9" t="s">
        <v>137</v>
      </c>
      <c r="Q49" s="33" t="s">
        <v>213</v>
      </c>
      <c r="R49" s="32" t="str">
        <f t="shared" si="0"/>
        <v>SUITCASE-DVRS(VHF) Crossband; For APX (800) using Unknown or User-Defined Antenna</v>
      </c>
      <c r="S49" s="59">
        <f t="shared" si="1"/>
        <v>1</v>
      </c>
      <c r="T49" s="44">
        <f t="shared" si="2"/>
        <v>8</v>
      </c>
      <c r="U49" s="44">
        <f t="shared" si="3"/>
        <v>4</v>
      </c>
      <c r="V49" s="44">
        <f t="shared" si="4"/>
        <v>0</v>
      </c>
      <c r="W49" s="44">
        <f t="shared" si="5"/>
        <v>421</v>
      </c>
      <c r="X49" s="44">
        <f t="shared" si="6"/>
        <v>2</v>
      </c>
      <c r="Y49" s="6">
        <f t="shared" si="7"/>
        <v>1</v>
      </c>
      <c r="Z49" s="32" t="s">
        <v>261</v>
      </c>
    </row>
    <row r="50" spans="2:26" s="6" customFormat="1" x14ac:dyDescent="0.3">
      <c r="B50" s="6" t="s">
        <v>4</v>
      </c>
      <c r="K50" s="9" t="s">
        <v>1</v>
      </c>
      <c r="L50" s="44"/>
      <c r="M50" s="44"/>
      <c r="N50" s="44"/>
      <c r="O50" s="56" t="s">
        <v>4</v>
      </c>
      <c r="P50" s="9" t="s">
        <v>24</v>
      </c>
      <c r="Q50" s="33" t="s">
        <v>213</v>
      </c>
      <c r="R50" s="32" t="str">
        <f t="shared" si="0"/>
        <v>SUITCASE-DVRS(VHF) Crossband; For APX (800) using Single-Band Antenna(s)</v>
      </c>
      <c r="S50" s="59">
        <f t="shared" si="1"/>
        <v>1</v>
      </c>
      <c r="T50" s="44">
        <f t="shared" si="2"/>
        <v>8</v>
      </c>
      <c r="U50" s="44">
        <f t="shared" si="3"/>
        <v>4</v>
      </c>
      <c r="V50" s="44">
        <f t="shared" si="4"/>
        <v>1</v>
      </c>
      <c r="W50" s="44">
        <f t="shared" si="5"/>
        <v>422</v>
      </c>
      <c r="X50" s="44">
        <f t="shared" si="6"/>
        <v>2</v>
      </c>
      <c r="Y50" s="6">
        <f t="shared" si="7"/>
        <v>1</v>
      </c>
      <c r="Z50" s="32" t="s">
        <v>261</v>
      </c>
    </row>
    <row r="51" spans="2:26" s="6" customFormat="1" x14ac:dyDescent="0.3">
      <c r="B51" s="6" t="s">
        <v>4</v>
      </c>
      <c r="K51" s="9" t="s">
        <v>1</v>
      </c>
      <c r="L51" s="44"/>
      <c r="M51" s="44"/>
      <c r="N51" s="44"/>
      <c r="O51" s="56" t="s">
        <v>4</v>
      </c>
      <c r="P51" s="9" t="s">
        <v>229</v>
      </c>
      <c r="Q51" s="33" t="s">
        <v>213</v>
      </c>
      <c r="R51" s="32" t="str">
        <f t="shared" si="0"/>
        <v>SUITCASE-DVRS(VHF) Crossband; For APX (800) using One All-Band Antenna</v>
      </c>
      <c r="S51" s="59">
        <f t="shared" si="1"/>
        <v>1</v>
      </c>
      <c r="T51" s="44">
        <f t="shared" si="2"/>
        <v>8</v>
      </c>
      <c r="U51" s="44">
        <f t="shared" si="3"/>
        <v>4</v>
      </c>
      <c r="V51" s="44">
        <f t="shared" si="4"/>
        <v>2</v>
      </c>
      <c r="W51" s="44">
        <f t="shared" si="5"/>
        <v>423</v>
      </c>
      <c r="X51" s="44">
        <f t="shared" si="6"/>
        <v>2</v>
      </c>
      <c r="Y51" s="6">
        <f t="shared" si="7"/>
        <v>1</v>
      </c>
      <c r="Z51" s="32" t="s">
        <v>261</v>
      </c>
    </row>
    <row r="52" spans="2:26" s="6" customFormat="1" x14ac:dyDescent="0.3">
      <c r="G52" s="6" t="s">
        <v>4</v>
      </c>
      <c r="K52" s="9" t="s">
        <v>1</v>
      </c>
      <c r="L52" s="44" t="s">
        <v>4</v>
      </c>
      <c r="M52" s="44"/>
      <c r="N52" s="44"/>
      <c r="O52" s="56" t="s">
        <v>4</v>
      </c>
      <c r="P52" s="9" t="s">
        <v>137</v>
      </c>
      <c r="Q52" s="6" t="s">
        <v>203</v>
      </c>
      <c r="R52" s="32" t="str">
        <f t="shared" si="0"/>
        <v>SUITCASE-DVRS(VHF) Inband/No Crossband; For APX (VHF+800) using Unknown or User-Defined Antenna</v>
      </c>
      <c r="S52" s="59">
        <f t="shared" si="1"/>
        <v>1</v>
      </c>
      <c r="T52" s="44">
        <f t="shared" si="2"/>
        <v>9</v>
      </c>
      <c r="U52" s="44">
        <f t="shared" si="3"/>
        <v>1</v>
      </c>
      <c r="V52" s="44">
        <f t="shared" si="4"/>
        <v>0</v>
      </c>
      <c r="W52" s="44">
        <f t="shared" si="5"/>
        <v>429</v>
      </c>
      <c r="X52" s="44">
        <f t="shared" si="6"/>
        <v>6</v>
      </c>
      <c r="Y52" s="6">
        <f t="shared" si="7"/>
        <v>2</v>
      </c>
      <c r="Z52" s="32" t="s">
        <v>261</v>
      </c>
    </row>
    <row r="53" spans="2:26" s="6" customFormat="1" x14ac:dyDescent="0.3">
      <c r="B53" s="6" t="s">
        <v>4</v>
      </c>
      <c r="G53" s="6" t="s">
        <v>4</v>
      </c>
      <c r="K53" s="9" t="s">
        <v>1</v>
      </c>
      <c r="L53" s="44" t="s">
        <v>4</v>
      </c>
      <c r="M53" s="44"/>
      <c r="N53" s="44"/>
      <c r="O53" s="56" t="s">
        <v>4</v>
      </c>
      <c r="P53" s="9" t="s">
        <v>24</v>
      </c>
      <c r="Q53" s="6" t="s">
        <v>203</v>
      </c>
      <c r="R53" s="32" t="str">
        <f t="shared" si="0"/>
        <v>SUITCASE-DVRS(VHF) Inband/No Crossband; For APX (VHF+800) using Single-Band Antenna(s)</v>
      </c>
      <c r="S53" s="59">
        <f t="shared" si="1"/>
        <v>1</v>
      </c>
      <c r="T53" s="44">
        <f t="shared" si="2"/>
        <v>9</v>
      </c>
      <c r="U53" s="44">
        <f t="shared" si="3"/>
        <v>1</v>
      </c>
      <c r="V53" s="44">
        <f t="shared" si="4"/>
        <v>1</v>
      </c>
      <c r="W53" s="44">
        <f t="shared" si="5"/>
        <v>430</v>
      </c>
      <c r="X53" s="44">
        <f t="shared" si="6"/>
        <v>8</v>
      </c>
      <c r="Y53" s="6">
        <f t="shared" si="7"/>
        <v>2</v>
      </c>
      <c r="Z53" s="32" t="s">
        <v>261</v>
      </c>
    </row>
    <row r="54" spans="2:26" s="6" customFormat="1" x14ac:dyDescent="0.3">
      <c r="G54" s="6" t="s">
        <v>4</v>
      </c>
      <c r="K54" s="9" t="s">
        <v>1</v>
      </c>
      <c r="L54" s="44" t="s">
        <v>4</v>
      </c>
      <c r="M54" s="44"/>
      <c r="N54" s="44"/>
      <c r="O54" s="56" t="s">
        <v>4</v>
      </c>
      <c r="P54" s="9" t="s">
        <v>229</v>
      </c>
      <c r="Q54" s="6" t="s">
        <v>203</v>
      </c>
      <c r="R54" s="32" t="str">
        <f t="shared" si="0"/>
        <v>SUITCASE-DVRS(VHF) Inband/No Crossband; For APX (VHF+800) using One All-Band Antenna</v>
      </c>
      <c r="S54" s="59">
        <f t="shared" si="1"/>
        <v>1</v>
      </c>
      <c r="T54" s="44">
        <f t="shared" si="2"/>
        <v>9</v>
      </c>
      <c r="U54" s="44">
        <f t="shared" si="3"/>
        <v>1</v>
      </c>
      <c r="V54" s="44">
        <f t="shared" si="4"/>
        <v>2</v>
      </c>
      <c r="W54" s="44">
        <f t="shared" si="5"/>
        <v>431</v>
      </c>
      <c r="X54" s="44">
        <f t="shared" si="6"/>
        <v>6</v>
      </c>
      <c r="Y54" s="6">
        <f t="shared" si="7"/>
        <v>2</v>
      </c>
      <c r="Z54" s="32" t="s">
        <v>261</v>
      </c>
    </row>
    <row r="55" spans="2:26" s="6" customFormat="1" x14ac:dyDescent="0.3">
      <c r="D55" s="6" t="s">
        <v>4</v>
      </c>
      <c r="J55" s="6" t="s">
        <v>252</v>
      </c>
      <c r="K55" s="9" t="s">
        <v>1</v>
      </c>
      <c r="L55" s="44" t="s">
        <v>4</v>
      </c>
      <c r="M55" s="44"/>
      <c r="N55" s="44"/>
      <c r="O55" s="56" t="s">
        <v>4</v>
      </c>
      <c r="P55" s="9" t="s">
        <v>137</v>
      </c>
      <c r="Q55" s="6" t="s">
        <v>204</v>
      </c>
      <c r="R55" s="32" t="str">
        <f t="shared" si="0"/>
        <v>SUITCASE-DVRS(VHF) Crossband/No Inband; For APX (VHF+800) using Unknown or User-Defined Antenna</v>
      </c>
      <c r="S55" s="59">
        <f t="shared" si="1"/>
        <v>1</v>
      </c>
      <c r="T55" s="44">
        <f t="shared" si="2"/>
        <v>9</v>
      </c>
      <c r="U55" s="44">
        <f t="shared" si="3"/>
        <v>3</v>
      </c>
      <c r="V55" s="44">
        <f t="shared" si="4"/>
        <v>0</v>
      </c>
      <c r="W55" s="44">
        <f t="shared" si="5"/>
        <v>435</v>
      </c>
      <c r="X55" s="44">
        <f t="shared" si="6"/>
        <v>18</v>
      </c>
      <c r="Y55" s="6">
        <f t="shared" si="7"/>
        <v>2</v>
      </c>
      <c r="Z55" s="32" t="s">
        <v>261</v>
      </c>
    </row>
    <row r="56" spans="2:26" s="6" customFormat="1" x14ac:dyDescent="0.3">
      <c r="B56" s="6" t="s">
        <v>4</v>
      </c>
      <c r="I56" s="6" t="s">
        <v>4</v>
      </c>
      <c r="J56" s="6" t="s">
        <v>252</v>
      </c>
      <c r="K56" s="9" t="s">
        <v>1</v>
      </c>
      <c r="L56" s="44" t="s">
        <v>4</v>
      </c>
      <c r="M56" s="44"/>
      <c r="N56" s="44"/>
      <c r="O56" s="56" t="s">
        <v>4</v>
      </c>
      <c r="P56" s="9" t="s">
        <v>24</v>
      </c>
      <c r="Q56" s="6" t="s">
        <v>204</v>
      </c>
      <c r="R56" s="32" t="str">
        <f t="shared" si="0"/>
        <v>SUITCASE-DVRS(VHF) Crossband/No Inband; For APX (VHF+800) using Single-Band Antenna(s)</v>
      </c>
      <c r="S56" s="59">
        <f t="shared" si="1"/>
        <v>1</v>
      </c>
      <c r="T56" s="44">
        <f t="shared" si="2"/>
        <v>9</v>
      </c>
      <c r="U56" s="44">
        <f t="shared" si="3"/>
        <v>3</v>
      </c>
      <c r="V56" s="44">
        <f t="shared" si="4"/>
        <v>1</v>
      </c>
      <c r="W56" s="44">
        <f t="shared" si="5"/>
        <v>436</v>
      </c>
      <c r="X56" s="44">
        <f t="shared" si="6"/>
        <v>18</v>
      </c>
      <c r="Y56" s="6">
        <f t="shared" si="7"/>
        <v>2</v>
      </c>
      <c r="Z56" s="32" t="s">
        <v>261</v>
      </c>
    </row>
    <row r="57" spans="2:26" s="6" customFormat="1" x14ac:dyDescent="0.3">
      <c r="D57" s="6" t="s">
        <v>4</v>
      </c>
      <c r="J57" s="6" t="s">
        <v>252</v>
      </c>
      <c r="K57" s="9" t="s">
        <v>1</v>
      </c>
      <c r="L57" s="44" t="s">
        <v>4</v>
      </c>
      <c r="M57" s="44"/>
      <c r="N57" s="44"/>
      <c r="O57" s="56" t="s">
        <v>4</v>
      </c>
      <c r="P57" s="9" t="s">
        <v>229</v>
      </c>
      <c r="Q57" s="6" t="s">
        <v>204</v>
      </c>
      <c r="R57" s="32" t="str">
        <f t="shared" si="0"/>
        <v>SUITCASE-DVRS(VHF) Crossband/No Inband; For APX (VHF+800) using One All-Band Antenna</v>
      </c>
      <c r="S57" s="59">
        <f t="shared" si="1"/>
        <v>1</v>
      </c>
      <c r="T57" s="44">
        <f t="shared" si="2"/>
        <v>9</v>
      </c>
      <c r="U57" s="44">
        <f t="shared" si="3"/>
        <v>3</v>
      </c>
      <c r="V57" s="44">
        <f t="shared" si="4"/>
        <v>2</v>
      </c>
      <c r="W57" s="44">
        <f t="shared" si="5"/>
        <v>437</v>
      </c>
      <c r="X57" s="44">
        <f t="shared" si="6"/>
        <v>18</v>
      </c>
      <c r="Y57" s="6">
        <f t="shared" si="7"/>
        <v>2</v>
      </c>
      <c r="Z57" s="32" t="s">
        <v>261</v>
      </c>
    </row>
    <row r="58" spans="2:26" s="6" customFormat="1" x14ac:dyDescent="0.3">
      <c r="E58" s="6" t="s">
        <v>4</v>
      </c>
      <c r="G58" s="6" t="s">
        <v>4</v>
      </c>
      <c r="K58" s="9" t="s">
        <v>1</v>
      </c>
      <c r="L58" s="44" t="s">
        <v>4</v>
      </c>
      <c r="M58" s="44"/>
      <c r="N58" s="44"/>
      <c r="O58" s="56" t="s">
        <v>4</v>
      </c>
      <c r="P58" s="9" t="s">
        <v>137</v>
      </c>
      <c r="Q58" s="6" t="s">
        <v>205</v>
      </c>
      <c r="R58" s="32" t="str">
        <f t="shared" si="0"/>
        <v>SUITCASE-DVRS(VHF) Inband &amp; Crossband; For APX (VHF+800) using Unknown or User-Defined Antenna</v>
      </c>
      <c r="S58" s="59">
        <f t="shared" si="1"/>
        <v>1</v>
      </c>
      <c r="T58" s="44">
        <f t="shared" si="2"/>
        <v>9</v>
      </c>
      <c r="U58" s="44">
        <f t="shared" si="3"/>
        <v>5</v>
      </c>
      <c r="V58" s="44">
        <f t="shared" si="4"/>
        <v>0</v>
      </c>
      <c r="W58" s="44">
        <f t="shared" si="5"/>
        <v>441</v>
      </c>
      <c r="X58" s="44">
        <f t="shared" si="6"/>
        <v>10</v>
      </c>
      <c r="Y58" s="6">
        <f t="shared" si="7"/>
        <v>2</v>
      </c>
      <c r="Z58" s="32" t="s">
        <v>261</v>
      </c>
    </row>
    <row r="59" spans="2:26" s="6" customFormat="1" x14ac:dyDescent="0.3">
      <c r="B59" s="6" t="s">
        <v>4</v>
      </c>
      <c r="G59" s="6" t="s">
        <v>4</v>
      </c>
      <c r="K59" s="9" t="s">
        <v>1</v>
      </c>
      <c r="L59" s="44" t="s">
        <v>4</v>
      </c>
      <c r="M59" s="44"/>
      <c r="N59" s="44"/>
      <c r="O59" s="56" t="s">
        <v>4</v>
      </c>
      <c r="P59" s="9" t="s">
        <v>24</v>
      </c>
      <c r="Q59" s="6" t="s">
        <v>205</v>
      </c>
      <c r="R59" s="32" t="str">
        <f t="shared" si="0"/>
        <v>SUITCASE-DVRS(VHF) Inband &amp; Crossband; For APX (VHF+800) using Single-Band Antenna(s)</v>
      </c>
      <c r="S59" s="59">
        <f t="shared" si="1"/>
        <v>1</v>
      </c>
      <c r="T59" s="44">
        <f t="shared" si="2"/>
        <v>9</v>
      </c>
      <c r="U59" s="44">
        <f t="shared" si="3"/>
        <v>5</v>
      </c>
      <c r="V59" s="44">
        <f t="shared" si="4"/>
        <v>1</v>
      </c>
      <c r="W59" s="44">
        <f t="shared" si="5"/>
        <v>442</v>
      </c>
      <c r="X59" s="44">
        <f t="shared" si="6"/>
        <v>8</v>
      </c>
      <c r="Y59" s="6">
        <f t="shared" si="7"/>
        <v>2</v>
      </c>
      <c r="Z59" s="32" t="s">
        <v>261</v>
      </c>
    </row>
    <row r="60" spans="2:26" s="6" customFormat="1" x14ac:dyDescent="0.3">
      <c r="E60" s="6" t="s">
        <v>4</v>
      </c>
      <c r="G60" s="6" t="s">
        <v>4</v>
      </c>
      <c r="K60" s="9" t="s">
        <v>1</v>
      </c>
      <c r="L60" s="44" t="s">
        <v>4</v>
      </c>
      <c r="M60" s="44"/>
      <c r="N60" s="44"/>
      <c r="O60" s="56" t="s">
        <v>4</v>
      </c>
      <c r="P60" s="9" t="s">
        <v>229</v>
      </c>
      <c r="Q60" s="6" t="s">
        <v>205</v>
      </c>
      <c r="R60" s="32" t="str">
        <f t="shared" si="0"/>
        <v>SUITCASE-DVRS(VHF) Inband &amp; Crossband; For APX (VHF+800) using One All-Band Antenna</v>
      </c>
      <c r="S60" s="59">
        <f t="shared" si="1"/>
        <v>1</v>
      </c>
      <c r="T60" s="44">
        <f t="shared" si="2"/>
        <v>9</v>
      </c>
      <c r="U60" s="44">
        <f t="shared" si="3"/>
        <v>5</v>
      </c>
      <c r="V60" s="44">
        <f t="shared" si="4"/>
        <v>2</v>
      </c>
      <c r="W60" s="44">
        <f t="shared" si="5"/>
        <v>443</v>
      </c>
      <c r="X60" s="44">
        <f t="shared" si="6"/>
        <v>10</v>
      </c>
      <c r="Y60" s="6">
        <f t="shared" si="7"/>
        <v>2</v>
      </c>
      <c r="Z60" s="32" t="s">
        <v>261</v>
      </c>
    </row>
    <row r="61" spans="2:26" s="6" customFormat="1" x14ac:dyDescent="0.3">
      <c r="E61" s="6" t="s">
        <v>4</v>
      </c>
      <c r="K61" s="9" t="s">
        <v>1</v>
      </c>
      <c r="L61" s="44"/>
      <c r="M61" s="44" t="s">
        <v>4</v>
      </c>
      <c r="N61" s="44"/>
      <c r="O61" s="56" t="s">
        <v>4</v>
      </c>
      <c r="P61" s="9" t="s">
        <v>137</v>
      </c>
      <c r="Q61" s="33" t="s">
        <v>213</v>
      </c>
      <c r="R61" s="32" t="str">
        <f t="shared" si="0"/>
        <v>SUITCASE-DVRS(VHF) Crossband; For APX (UHF+800) using Unknown or User-Defined Antenna</v>
      </c>
      <c r="S61" s="59">
        <f t="shared" si="1"/>
        <v>1</v>
      </c>
      <c r="T61" s="44">
        <f t="shared" si="2"/>
        <v>10</v>
      </c>
      <c r="U61" s="44">
        <f t="shared" si="3"/>
        <v>4</v>
      </c>
      <c r="V61" s="44">
        <f t="shared" si="4"/>
        <v>0</v>
      </c>
      <c r="W61" s="44">
        <f t="shared" si="5"/>
        <v>455</v>
      </c>
      <c r="X61" s="44">
        <f t="shared" si="6"/>
        <v>4</v>
      </c>
      <c r="Y61" s="6">
        <f t="shared" si="7"/>
        <v>2</v>
      </c>
      <c r="Z61" s="32" t="s">
        <v>261</v>
      </c>
    </row>
    <row r="62" spans="2:26" s="6" customFormat="1" x14ac:dyDescent="0.3">
      <c r="C62" s="6" t="s">
        <v>4</v>
      </c>
      <c r="K62" s="9" t="s">
        <v>1</v>
      </c>
      <c r="L62" s="44"/>
      <c r="M62" s="44" t="s">
        <v>4</v>
      </c>
      <c r="N62" s="44"/>
      <c r="O62" s="56" t="s">
        <v>4</v>
      </c>
      <c r="P62" s="9" t="s">
        <v>24</v>
      </c>
      <c r="Q62" s="33" t="s">
        <v>213</v>
      </c>
      <c r="R62" s="32" t="str">
        <f t="shared" si="0"/>
        <v>SUITCASE-DVRS(VHF) Crossband; For APX (UHF+800) using Single-Band Antenna(s)</v>
      </c>
      <c r="S62" s="59">
        <f t="shared" si="1"/>
        <v>1</v>
      </c>
      <c r="T62" s="44">
        <f t="shared" si="2"/>
        <v>10</v>
      </c>
      <c r="U62" s="44">
        <f t="shared" si="3"/>
        <v>4</v>
      </c>
      <c r="V62" s="44">
        <f t="shared" si="4"/>
        <v>1</v>
      </c>
      <c r="W62" s="44">
        <f t="shared" si="5"/>
        <v>456</v>
      </c>
      <c r="X62" s="44">
        <f t="shared" si="6"/>
        <v>17</v>
      </c>
      <c r="Y62" s="6">
        <f t="shared" si="7"/>
        <v>2</v>
      </c>
      <c r="Z62" s="32" t="s">
        <v>261</v>
      </c>
    </row>
    <row r="63" spans="2:26" s="6" customFormat="1" x14ac:dyDescent="0.3">
      <c r="E63" s="6" t="s">
        <v>4</v>
      </c>
      <c r="K63" s="9" t="s">
        <v>1</v>
      </c>
      <c r="L63" s="44"/>
      <c r="M63" s="44" t="s">
        <v>4</v>
      </c>
      <c r="N63" s="44"/>
      <c r="O63" s="56" t="s">
        <v>4</v>
      </c>
      <c r="P63" s="9" t="s">
        <v>229</v>
      </c>
      <c r="Q63" s="33" t="s">
        <v>213</v>
      </c>
      <c r="R63" s="32" t="str">
        <f t="shared" si="0"/>
        <v>SUITCASE-DVRS(VHF) Crossband; For APX (UHF+800) using One All-Band Antenna</v>
      </c>
      <c r="S63" s="59">
        <f t="shared" si="1"/>
        <v>1</v>
      </c>
      <c r="T63" s="44">
        <f t="shared" si="2"/>
        <v>10</v>
      </c>
      <c r="U63" s="44">
        <f t="shared" si="3"/>
        <v>4</v>
      </c>
      <c r="V63" s="44">
        <f t="shared" si="4"/>
        <v>2</v>
      </c>
      <c r="W63" s="44">
        <f t="shared" si="5"/>
        <v>457</v>
      </c>
      <c r="X63" s="44">
        <f t="shared" si="6"/>
        <v>4</v>
      </c>
      <c r="Y63" s="6">
        <f t="shared" si="7"/>
        <v>2</v>
      </c>
      <c r="Z63" s="32" t="s">
        <v>261</v>
      </c>
    </row>
    <row r="64" spans="2:26" s="6" customFormat="1" x14ac:dyDescent="0.3">
      <c r="G64" s="6" t="s">
        <v>4</v>
      </c>
      <c r="K64" s="9" t="s">
        <v>1</v>
      </c>
      <c r="L64" s="44" t="s">
        <v>4</v>
      </c>
      <c r="M64" s="44" t="s">
        <v>4</v>
      </c>
      <c r="N64" s="44"/>
      <c r="O64" s="56" t="s">
        <v>4</v>
      </c>
      <c r="P64" s="9" t="s">
        <v>137</v>
      </c>
      <c r="Q64" s="6" t="s">
        <v>203</v>
      </c>
      <c r="R64" s="32" t="str">
        <f t="shared" si="0"/>
        <v>SUITCASE-DVRS(VHF) Inband/No Crossband; For APX (VHF+UHF+800) using Unknown or User-Defined Antenna</v>
      </c>
      <c r="S64" s="59">
        <f t="shared" si="1"/>
        <v>1</v>
      </c>
      <c r="T64" s="44">
        <f t="shared" si="2"/>
        <v>11</v>
      </c>
      <c r="U64" s="44">
        <f t="shared" si="3"/>
        <v>1</v>
      </c>
      <c r="V64" s="44">
        <f t="shared" si="4"/>
        <v>0</v>
      </c>
      <c r="W64" s="44">
        <f t="shared" si="5"/>
        <v>463</v>
      </c>
      <c r="X64" s="44">
        <f t="shared" si="6"/>
        <v>6</v>
      </c>
      <c r="Y64" s="6">
        <f t="shared" si="7"/>
        <v>3</v>
      </c>
      <c r="Z64" s="32" t="s">
        <v>261</v>
      </c>
    </row>
    <row r="65" spans="2:26" s="6" customFormat="1" x14ac:dyDescent="0.3">
      <c r="B65" s="6" t="s">
        <v>4</v>
      </c>
      <c r="G65" s="6" t="s">
        <v>4</v>
      </c>
      <c r="K65" s="9" t="s">
        <v>1</v>
      </c>
      <c r="L65" s="44" t="s">
        <v>4</v>
      </c>
      <c r="M65" s="44" t="s">
        <v>4</v>
      </c>
      <c r="N65" s="44"/>
      <c r="O65" s="56" t="s">
        <v>4</v>
      </c>
      <c r="P65" s="9" t="s">
        <v>24</v>
      </c>
      <c r="Q65" s="6" t="s">
        <v>203</v>
      </c>
      <c r="R65" s="32" t="str">
        <f t="shared" si="0"/>
        <v>SUITCASE-DVRS(VHF) Inband/No Crossband; For APX (VHF+UHF+800) using Single-Band Antenna(s)</v>
      </c>
      <c r="S65" s="59">
        <f t="shared" si="1"/>
        <v>1</v>
      </c>
      <c r="T65" s="44">
        <f t="shared" si="2"/>
        <v>11</v>
      </c>
      <c r="U65" s="44">
        <f t="shared" si="3"/>
        <v>1</v>
      </c>
      <c r="V65" s="44">
        <f t="shared" si="4"/>
        <v>1</v>
      </c>
      <c r="W65" s="44">
        <f t="shared" si="5"/>
        <v>464</v>
      </c>
      <c r="X65" s="44">
        <f t="shared" si="6"/>
        <v>8</v>
      </c>
      <c r="Y65" s="6">
        <f t="shared" si="7"/>
        <v>3</v>
      </c>
      <c r="Z65" s="32" t="s">
        <v>261</v>
      </c>
    </row>
    <row r="66" spans="2:26" s="6" customFormat="1" x14ac:dyDescent="0.3">
      <c r="G66" s="6" t="s">
        <v>4</v>
      </c>
      <c r="K66" s="9" t="s">
        <v>1</v>
      </c>
      <c r="L66" s="44" t="s">
        <v>4</v>
      </c>
      <c r="M66" s="44" t="s">
        <v>4</v>
      </c>
      <c r="N66" s="44"/>
      <c r="O66" s="56" t="s">
        <v>4</v>
      </c>
      <c r="P66" s="9" t="s">
        <v>229</v>
      </c>
      <c r="Q66" s="6" t="s">
        <v>203</v>
      </c>
      <c r="R66" s="32" t="str">
        <f t="shared" si="0"/>
        <v>SUITCASE-DVRS(VHF) Inband/No Crossband; For APX (VHF+UHF+800) using One All-Band Antenna</v>
      </c>
      <c r="S66" s="59">
        <f t="shared" si="1"/>
        <v>1</v>
      </c>
      <c r="T66" s="44">
        <f t="shared" si="2"/>
        <v>11</v>
      </c>
      <c r="U66" s="44">
        <f t="shared" si="3"/>
        <v>1</v>
      </c>
      <c r="V66" s="44">
        <f t="shared" si="4"/>
        <v>2</v>
      </c>
      <c r="W66" s="44">
        <f t="shared" si="5"/>
        <v>465</v>
      </c>
      <c r="X66" s="44">
        <f t="shared" si="6"/>
        <v>6</v>
      </c>
      <c r="Y66" s="6">
        <f t="shared" si="7"/>
        <v>3</v>
      </c>
      <c r="Z66" s="32" t="s">
        <v>261</v>
      </c>
    </row>
    <row r="67" spans="2:26" s="6" customFormat="1" x14ac:dyDescent="0.3">
      <c r="F67" s="6" t="s">
        <v>4</v>
      </c>
      <c r="J67" s="6" t="s">
        <v>252</v>
      </c>
      <c r="K67" s="9" t="s">
        <v>1</v>
      </c>
      <c r="L67" s="44" t="s">
        <v>4</v>
      </c>
      <c r="M67" s="44" t="s">
        <v>4</v>
      </c>
      <c r="N67" s="44"/>
      <c r="O67" s="56" t="s">
        <v>4</v>
      </c>
      <c r="P67" s="9" t="s">
        <v>137</v>
      </c>
      <c r="Q67" s="6" t="s">
        <v>204</v>
      </c>
      <c r="R67" s="32" t="str">
        <f t="shared" si="0"/>
        <v>SUITCASE-DVRS(VHF) Crossband/No Inband; For APX (VHF+UHF+800) using Unknown or User-Defined Antenna</v>
      </c>
      <c r="S67" s="59">
        <f t="shared" si="1"/>
        <v>1</v>
      </c>
      <c r="T67" s="44">
        <f t="shared" si="2"/>
        <v>11</v>
      </c>
      <c r="U67" s="44">
        <f t="shared" si="3"/>
        <v>3</v>
      </c>
      <c r="V67" s="44">
        <f t="shared" si="4"/>
        <v>0</v>
      </c>
      <c r="W67" s="44">
        <f t="shared" si="5"/>
        <v>469</v>
      </c>
      <c r="X67" s="44">
        <f t="shared" si="6"/>
        <v>18</v>
      </c>
      <c r="Y67" s="6">
        <f t="shared" si="7"/>
        <v>3</v>
      </c>
      <c r="Z67" s="32" t="s">
        <v>261</v>
      </c>
    </row>
    <row r="68" spans="2:26" s="6" customFormat="1" x14ac:dyDescent="0.3">
      <c r="B68" s="6" t="s">
        <v>4</v>
      </c>
      <c r="I68" s="6" t="s">
        <v>4</v>
      </c>
      <c r="J68" s="6" t="s">
        <v>252</v>
      </c>
      <c r="K68" s="9" t="s">
        <v>1</v>
      </c>
      <c r="L68" s="44" t="s">
        <v>4</v>
      </c>
      <c r="M68" s="44" t="s">
        <v>4</v>
      </c>
      <c r="N68" s="44"/>
      <c r="O68" s="56" t="s">
        <v>4</v>
      </c>
      <c r="P68" s="9" t="s">
        <v>24</v>
      </c>
      <c r="Q68" s="6" t="s">
        <v>204</v>
      </c>
      <c r="R68" s="32" t="str">
        <f t="shared" si="0"/>
        <v>SUITCASE-DVRS(VHF) Crossband/No Inband; For APX (VHF+UHF+800) using Single-Band Antenna(s)</v>
      </c>
      <c r="S68" s="59">
        <f t="shared" si="1"/>
        <v>1</v>
      </c>
      <c r="T68" s="44">
        <f t="shared" si="2"/>
        <v>11</v>
      </c>
      <c r="U68" s="44">
        <f t="shared" si="3"/>
        <v>3</v>
      </c>
      <c r="V68" s="44">
        <f t="shared" si="4"/>
        <v>1</v>
      </c>
      <c r="W68" s="44">
        <f t="shared" si="5"/>
        <v>470</v>
      </c>
      <c r="X68" s="44">
        <f t="shared" si="6"/>
        <v>18</v>
      </c>
      <c r="Y68" s="6">
        <f t="shared" si="7"/>
        <v>3</v>
      </c>
      <c r="Z68" s="32" t="s">
        <v>261</v>
      </c>
    </row>
    <row r="69" spans="2:26" s="6" customFormat="1" x14ac:dyDescent="0.3">
      <c r="F69" s="6" t="s">
        <v>4</v>
      </c>
      <c r="J69" s="6" t="s">
        <v>252</v>
      </c>
      <c r="K69" s="9" t="s">
        <v>1</v>
      </c>
      <c r="L69" s="44" t="s">
        <v>4</v>
      </c>
      <c r="M69" s="44" t="s">
        <v>4</v>
      </c>
      <c r="N69" s="44"/>
      <c r="O69" s="56" t="s">
        <v>4</v>
      </c>
      <c r="P69" s="9" t="s">
        <v>229</v>
      </c>
      <c r="Q69" s="6" t="s">
        <v>204</v>
      </c>
      <c r="R69" s="32" t="str">
        <f t="shared" si="0"/>
        <v>SUITCASE-DVRS(VHF) Crossband/No Inband; For APX (VHF+UHF+800) using One All-Band Antenna</v>
      </c>
      <c r="S69" s="59">
        <f t="shared" si="1"/>
        <v>1</v>
      </c>
      <c r="T69" s="44">
        <f t="shared" si="2"/>
        <v>11</v>
      </c>
      <c r="U69" s="44">
        <f t="shared" si="3"/>
        <v>3</v>
      </c>
      <c r="V69" s="44">
        <f t="shared" si="4"/>
        <v>2</v>
      </c>
      <c r="W69" s="44">
        <f t="shared" si="5"/>
        <v>471</v>
      </c>
      <c r="X69" s="44">
        <f t="shared" si="6"/>
        <v>18</v>
      </c>
      <c r="Y69" s="6">
        <f t="shared" si="7"/>
        <v>3</v>
      </c>
      <c r="Z69" s="32" t="s">
        <v>261</v>
      </c>
    </row>
    <row r="70" spans="2:26" s="6" customFormat="1" x14ac:dyDescent="0.3">
      <c r="E70" s="6" t="s">
        <v>4</v>
      </c>
      <c r="G70" s="6" t="s">
        <v>4</v>
      </c>
      <c r="K70" s="9" t="s">
        <v>1</v>
      </c>
      <c r="L70" s="44" t="s">
        <v>4</v>
      </c>
      <c r="M70" s="44" t="s">
        <v>4</v>
      </c>
      <c r="N70" s="44"/>
      <c r="O70" s="56" t="s">
        <v>4</v>
      </c>
      <c r="P70" s="9" t="s">
        <v>137</v>
      </c>
      <c r="Q70" s="6" t="s">
        <v>205</v>
      </c>
      <c r="R70" s="32" t="str">
        <f t="shared" si="0"/>
        <v>SUITCASE-DVRS(VHF) Inband &amp; Crossband; For APX (VHF+UHF+800) using Unknown or User-Defined Antenna</v>
      </c>
      <c r="S70" s="59">
        <f t="shared" si="1"/>
        <v>1</v>
      </c>
      <c r="T70" s="44">
        <f t="shared" si="2"/>
        <v>11</v>
      </c>
      <c r="U70" s="44">
        <f t="shared" si="3"/>
        <v>5</v>
      </c>
      <c r="V70" s="44">
        <f t="shared" si="4"/>
        <v>0</v>
      </c>
      <c r="W70" s="44">
        <f t="shared" si="5"/>
        <v>475</v>
      </c>
      <c r="X70" s="44">
        <f t="shared" si="6"/>
        <v>10</v>
      </c>
      <c r="Y70" s="6">
        <f t="shared" si="7"/>
        <v>3</v>
      </c>
      <c r="Z70" s="32" t="s">
        <v>261</v>
      </c>
    </row>
    <row r="71" spans="2:26" s="6" customFormat="1" x14ac:dyDescent="0.3">
      <c r="B71" s="6" t="s">
        <v>4</v>
      </c>
      <c r="G71" s="6" t="s">
        <v>4</v>
      </c>
      <c r="K71" s="9" t="s">
        <v>1</v>
      </c>
      <c r="L71" s="44" t="s">
        <v>4</v>
      </c>
      <c r="M71" s="44" t="s">
        <v>4</v>
      </c>
      <c r="N71" s="44"/>
      <c r="O71" s="56" t="s">
        <v>4</v>
      </c>
      <c r="P71" s="9" t="s">
        <v>24</v>
      </c>
      <c r="Q71" s="6" t="s">
        <v>205</v>
      </c>
      <c r="R71" s="32" t="str">
        <f t="shared" ref="R71:R134" si="8">$K$6&amp;"("&amp;$K71&amp;")"&amp;" "&amp;VLOOKUP($Q71,RPTCodes,2,FALSE) &amp;"; For APX ("&amp;VLOOKUP($T71,BAND_NAMES,2)&amp;") using "&amp;VLOOKUP($P71,ANTcodes,3,FALSE)</f>
        <v>SUITCASE-DVRS(VHF) Inband &amp; Crossband; For APX (VHF+UHF+800) using Single-Band Antenna(s)</v>
      </c>
      <c r="S71" s="59">
        <f t="shared" ref="S71:S134" si="9">VLOOKUP(K71,Freq_Bands,2)</f>
        <v>1</v>
      </c>
      <c r="T71" s="44">
        <f t="shared" ref="T71:T134" si="10">IF(L71="X",1,0)+IF(M71="X",2,0)+IF(N71="X",4,0)+IF(O71="X",8,0)</f>
        <v>11</v>
      </c>
      <c r="U71" s="44">
        <f t="shared" ref="U71:U134" si="11">VLOOKUP(Q71,RPTCodes,4,FALSE)</f>
        <v>5</v>
      </c>
      <c r="V71" s="44">
        <f t="shared" ref="V71:V134" si="12">VLOOKUP(P71,ANTcodes,2,FALSE)</f>
        <v>1</v>
      </c>
      <c r="W71" s="44">
        <f t="shared" ref="W71:W134" si="13">$V71*MULT_ANT+$U71*MULT_RPT+$T71*MULT_MRF+$S71*MULT_VRF</f>
        <v>476</v>
      </c>
      <c r="X71" s="44">
        <f t="shared" ref="X71:X134" si="14">IF(LEFT($J71,4)="Spec",$J$4,IF($A71="X",1,0)+IF($B71="X",2,0)+IF($D71="X",3,0)+IF($E71="X",4,0)+IF($F71="X",5,0)+IF($G71="X",6,0)+IF($I71="X",10,0)+IF($C71="X",17,0))</f>
        <v>8</v>
      </c>
      <c r="Y71" s="6">
        <f t="shared" ref="Y71:Y134" si="15">COUNTA(L71:M71)+IF(RIGHT(N71&amp;O71,1)="X",1,0)</f>
        <v>3</v>
      </c>
      <c r="Z71" s="32" t="s">
        <v>261</v>
      </c>
    </row>
    <row r="72" spans="2:26" s="6" customFormat="1" x14ac:dyDescent="0.3">
      <c r="E72" s="6" t="s">
        <v>4</v>
      </c>
      <c r="G72" s="6" t="s">
        <v>4</v>
      </c>
      <c r="K72" s="9" t="s">
        <v>1</v>
      </c>
      <c r="L72" s="44" t="s">
        <v>4</v>
      </c>
      <c r="M72" s="44" t="s">
        <v>4</v>
      </c>
      <c r="N72" s="44"/>
      <c r="O72" s="56" t="s">
        <v>4</v>
      </c>
      <c r="P72" s="9" t="s">
        <v>229</v>
      </c>
      <c r="Q72" s="6" t="s">
        <v>205</v>
      </c>
      <c r="R72" s="32" t="str">
        <f t="shared" si="8"/>
        <v>SUITCASE-DVRS(VHF) Inband &amp; Crossband; For APX (VHF+UHF+800) using One All-Band Antenna</v>
      </c>
      <c r="S72" s="59">
        <f t="shared" si="9"/>
        <v>1</v>
      </c>
      <c r="T72" s="44">
        <f t="shared" si="10"/>
        <v>11</v>
      </c>
      <c r="U72" s="44">
        <f t="shared" si="11"/>
        <v>5</v>
      </c>
      <c r="V72" s="44">
        <f t="shared" si="12"/>
        <v>2</v>
      </c>
      <c r="W72" s="44">
        <f t="shared" si="13"/>
        <v>477</v>
      </c>
      <c r="X72" s="44">
        <f t="shared" si="14"/>
        <v>10</v>
      </c>
      <c r="Y72" s="6">
        <f t="shared" si="15"/>
        <v>3</v>
      </c>
      <c r="Z72" s="32" t="s">
        <v>261</v>
      </c>
    </row>
    <row r="73" spans="2:26" s="6" customFormat="1" x14ac:dyDescent="0.3">
      <c r="B73" s="6" t="s">
        <v>4</v>
      </c>
      <c r="K73" s="9" t="s">
        <v>1</v>
      </c>
      <c r="L73" s="44"/>
      <c r="M73" s="44"/>
      <c r="N73" s="56" t="s">
        <v>4</v>
      </c>
      <c r="O73" s="56" t="s">
        <v>4</v>
      </c>
      <c r="P73" s="9" t="s">
        <v>137</v>
      </c>
      <c r="Q73" s="33" t="s">
        <v>213</v>
      </c>
      <c r="R73" s="32" t="str">
        <f t="shared" si="8"/>
        <v>SUITCASE-DVRS(VHF) Crossband; For APX (700+800) using Unknown or User-Defined Antenna</v>
      </c>
      <c r="S73" s="59">
        <f t="shared" si="9"/>
        <v>1</v>
      </c>
      <c r="T73" s="44">
        <f t="shared" si="10"/>
        <v>12</v>
      </c>
      <c r="U73" s="44">
        <f t="shared" si="11"/>
        <v>4</v>
      </c>
      <c r="V73" s="44">
        <f t="shared" si="12"/>
        <v>0</v>
      </c>
      <c r="W73" s="44">
        <f t="shared" si="13"/>
        <v>489</v>
      </c>
      <c r="X73" s="44">
        <f t="shared" si="14"/>
        <v>2</v>
      </c>
      <c r="Y73" s="6">
        <f t="shared" si="15"/>
        <v>1</v>
      </c>
      <c r="Z73" s="32" t="s">
        <v>261</v>
      </c>
    </row>
    <row r="74" spans="2:26" s="6" customFormat="1" x14ac:dyDescent="0.3">
      <c r="B74" s="6" t="s">
        <v>4</v>
      </c>
      <c r="K74" s="9" t="s">
        <v>1</v>
      </c>
      <c r="L74" s="44"/>
      <c r="M74" s="44"/>
      <c r="N74" s="56" t="s">
        <v>4</v>
      </c>
      <c r="O74" s="56" t="s">
        <v>4</v>
      </c>
      <c r="P74" s="9" t="s">
        <v>24</v>
      </c>
      <c r="Q74" s="33" t="s">
        <v>213</v>
      </c>
      <c r="R74" s="32" t="str">
        <f t="shared" si="8"/>
        <v>SUITCASE-DVRS(VHF) Crossband; For APX (700+800) using Single-Band Antenna(s)</v>
      </c>
      <c r="S74" s="59">
        <f t="shared" si="9"/>
        <v>1</v>
      </c>
      <c r="T74" s="44">
        <f t="shared" si="10"/>
        <v>12</v>
      </c>
      <c r="U74" s="44">
        <f t="shared" si="11"/>
        <v>4</v>
      </c>
      <c r="V74" s="44">
        <f t="shared" si="12"/>
        <v>1</v>
      </c>
      <c r="W74" s="44">
        <f t="shared" si="13"/>
        <v>490</v>
      </c>
      <c r="X74" s="44">
        <f t="shared" si="14"/>
        <v>2</v>
      </c>
      <c r="Y74" s="6">
        <f t="shared" si="15"/>
        <v>1</v>
      </c>
      <c r="Z74" s="32" t="s">
        <v>261</v>
      </c>
    </row>
    <row r="75" spans="2:26" s="6" customFormat="1" x14ac:dyDescent="0.3">
      <c r="B75" s="6" t="s">
        <v>4</v>
      </c>
      <c r="K75" s="9" t="s">
        <v>1</v>
      </c>
      <c r="L75" s="44"/>
      <c r="M75" s="44"/>
      <c r="N75" s="56" t="s">
        <v>4</v>
      </c>
      <c r="O75" s="56" t="s">
        <v>4</v>
      </c>
      <c r="P75" s="9" t="s">
        <v>229</v>
      </c>
      <c r="Q75" s="33" t="s">
        <v>213</v>
      </c>
      <c r="R75" s="32" t="str">
        <f t="shared" si="8"/>
        <v>SUITCASE-DVRS(VHF) Crossband; For APX (700+800) using One All-Band Antenna</v>
      </c>
      <c r="S75" s="59">
        <f t="shared" si="9"/>
        <v>1</v>
      </c>
      <c r="T75" s="44">
        <f t="shared" si="10"/>
        <v>12</v>
      </c>
      <c r="U75" s="44">
        <f t="shared" si="11"/>
        <v>4</v>
      </c>
      <c r="V75" s="44">
        <f t="shared" si="12"/>
        <v>2</v>
      </c>
      <c r="W75" s="44">
        <f t="shared" si="13"/>
        <v>491</v>
      </c>
      <c r="X75" s="44">
        <f t="shared" si="14"/>
        <v>2</v>
      </c>
      <c r="Y75" s="6">
        <f t="shared" si="15"/>
        <v>1</v>
      </c>
      <c r="Z75" s="32" t="s">
        <v>261</v>
      </c>
    </row>
    <row r="76" spans="2:26" s="6" customFormat="1" x14ac:dyDescent="0.3">
      <c r="G76" s="6" t="s">
        <v>4</v>
      </c>
      <c r="K76" s="9" t="s">
        <v>1</v>
      </c>
      <c r="L76" s="44" t="s">
        <v>4</v>
      </c>
      <c r="M76" s="44"/>
      <c r="N76" s="56" t="s">
        <v>4</v>
      </c>
      <c r="O76" s="56" t="s">
        <v>4</v>
      </c>
      <c r="P76" s="9" t="s">
        <v>137</v>
      </c>
      <c r="Q76" s="6" t="s">
        <v>203</v>
      </c>
      <c r="R76" s="32" t="str">
        <f t="shared" si="8"/>
        <v>SUITCASE-DVRS(VHF) Inband/No Crossband; For APX (VHF+700+800) using Unknown or User-Defined Antenna</v>
      </c>
      <c r="S76" s="59">
        <f t="shared" si="9"/>
        <v>1</v>
      </c>
      <c r="T76" s="44">
        <f t="shared" si="10"/>
        <v>13</v>
      </c>
      <c r="U76" s="44">
        <f t="shared" si="11"/>
        <v>1</v>
      </c>
      <c r="V76" s="44">
        <f t="shared" si="12"/>
        <v>0</v>
      </c>
      <c r="W76" s="44">
        <f t="shared" si="13"/>
        <v>497</v>
      </c>
      <c r="X76" s="44">
        <f t="shared" si="14"/>
        <v>6</v>
      </c>
      <c r="Y76" s="6">
        <f t="shared" si="15"/>
        <v>2</v>
      </c>
      <c r="Z76" s="32" t="s">
        <v>261</v>
      </c>
    </row>
    <row r="77" spans="2:26" s="6" customFormat="1" x14ac:dyDescent="0.3">
      <c r="B77" s="6" t="s">
        <v>4</v>
      </c>
      <c r="G77" s="6" t="s">
        <v>4</v>
      </c>
      <c r="K77" s="9" t="s">
        <v>1</v>
      </c>
      <c r="L77" s="44" t="s">
        <v>4</v>
      </c>
      <c r="M77" s="44"/>
      <c r="N77" s="56" t="s">
        <v>4</v>
      </c>
      <c r="O77" s="56" t="s">
        <v>4</v>
      </c>
      <c r="P77" s="9" t="s">
        <v>24</v>
      </c>
      <c r="Q77" s="6" t="s">
        <v>203</v>
      </c>
      <c r="R77" s="32" t="str">
        <f t="shared" si="8"/>
        <v>SUITCASE-DVRS(VHF) Inband/No Crossband; For APX (VHF+700+800) using Single-Band Antenna(s)</v>
      </c>
      <c r="S77" s="59">
        <f t="shared" si="9"/>
        <v>1</v>
      </c>
      <c r="T77" s="44">
        <f t="shared" si="10"/>
        <v>13</v>
      </c>
      <c r="U77" s="44">
        <f t="shared" si="11"/>
        <v>1</v>
      </c>
      <c r="V77" s="44">
        <f t="shared" si="12"/>
        <v>1</v>
      </c>
      <c r="W77" s="44">
        <f t="shared" si="13"/>
        <v>498</v>
      </c>
      <c r="X77" s="44">
        <f t="shared" si="14"/>
        <v>8</v>
      </c>
      <c r="Y77" s="6">
        <f t="shared" si="15"/>
        <v>2</v>
      </c>
      <c r="Z77" s="32" t="s">
        <v>261</v>
      </c>
    </row>
    <row r="78" spans="2:26" s="6" customFormat="1" x14ac:dyDescent="0.3">
      <c r="G78" s="6" t="s">
        <v>4</v>
      </c>
      <c r="K78" s="9" t="s">
        <v>1</v>
      </c>
      <c r="L78" s="44" t="s">
        <v>4</v>
      </c>
      <c r="M78" s="44"/>
      <c r="N78" s="56" t="s">
        <v>4</v>
      </c>
      <c r="O78" s="56" t="s">
        <v>4</v>
      </c>
      <c r="P78" s="9" t="s">
        <v>229</v>
      </c>
      <c r="Q78" s="6" t="s">
        <v>203</v>
      </c>
      <c r="R78" s="32" t="str">
        <f t="shared" si="8"/>
        <v>SUITCASE-DVRS(VHF) Inband/No Crossband; For APX (VHF+700+800) using One All-Band Antenna</v>
      </c>
      <c r="S78" s="59">
        <f t="shared" si="9"/>
        <v>1</v>
      </c>
      <c r="T78" s="44">
        <f t="shared" si="10"/>
        <v>13</v>
      </c>
      <c r="U78" s="44">
        <f t="shared" si="11"/>
        <v>1</v>
      </c>
      <c r="V78" s="44">
        <f t="shared" si="12"/>
        <v>2</v>
      </c>
      <c r="W78" s="44">
        <f t="shared" si="13"/>
        <v>499</v>
      </c>
      <c r="X78" s="44">
        <f t="shared" si="14"/>
        <v>6</v>
      </c>
      <c r="Y78" s="6">
        <f t="shared" si="15"/>
        <v>2</v>
      </c>
      <c r="Z78" s="32" t="s">
        <v>261</v>
      </c>
    </row>
    <row r="79" spans="2:26" s="6" customFormat="1" x14ac:dyDescent="0.3">
      <c r="D79" s="6" t="s">
        <v>4</v>
      </c>
      <c r="J79" s="6" t="s">
        <v>252</v>
      </c>
      <c r="K79" s="9" t="s">
        <v>1</v>
      </c>
      <c r="L79" s="44" t="s">
        <v>4</v>
      </c>
      <c r="M79" s="44"/>
      <c r="N79" s="56" t="s">
        <v>4</v>
      </c>
      <c r="O79" s="56" t="s">
        <v>4</v>
      </c>
      <c r="P79" s="9" t="s">
        <v>137</v>
      </c>
      <c r="Q79" s="6" t="s">
        <v>204</v>
      </c>
      <c r="R79" s="32" t="str">
        <f t="shared" si="8"/>
        <v>SUITCASE-DVRS(VHF) Crossband/No Inband; For APX (VHF+700+800) using Unknown or User-Defined Antenna</v>
      </c>
      <c r="S79" s="59">
        <f t="shared" si="9"/>
        <v>1</v>
      </c>
      <c r="T79" s="44">
        <f t="shared" si="10"/>
        <v>13</v>
      </c>
      <c r="U79" s="44">
        <f t="shared" si="11"/>
        <v>3</v>
      </c>
      <c r="V79" s="44">
        <f t="shared" si="12"/>
        <v>0</v>
      </c>
      <c r="W79" s="44">
        <f t="shared" si="13"/>
        <v>503</v>
      </c>
      <c r="X79" s="44">
        <f t="shared" si="14"/>
        <v>18</v>
      </c>
      <c r="Y79" s="6">
        <f t="shared" si="15"/>
        <v>2</v>
      </c>
      <c r="Z79" s="32" t="s">
        <v>261</v>
      </c>
    </row>
    <row r="80" spans="2:26" s="6" customFormat="1" x14ac:dyDescent="0.3">
      <c r="B80" s="6" t="s">
        <v>4</v>
      </c>
      <c r="I80" s="6" t="s">
        <v>4</v>
      </c>
      <c r="J80" s="6" t="s">
        <v>252</v>
      </c>
      <c r="K80" s="9" t="s">
        <v>1</v>
      </c>
      <c r="L80" s="44" t="s">
        <v>4</v>
      </c>
      <c r="M80" s="44"/>
      <c r="N80" s="56" t="s">
        <v>4</v>
      </c>
      <c r="O80" s="56" t="s">
        <v>4</v>
      </c>
      <c r="P80" s="9" t="s">
        <v>24</v>
      </c>
      <c r="Q80" s="6" t="s">
        <v>204</v>
      </c>
      <c r="R80" s="32" t="str">
        <f t="shared" si="8"/>
        <v>SUITCASE-DVRS(VHF) Crossband/No Inband; For APX (VHF+700+800) using Single-Band Antenna(s)</v>
      </c>
      <c r="S80" s="59">
        <f t="shared" si="9"/>
        <v>1</v>
      </c>
      <c r="T80" s="44">
        <f t="shared" si="10"/>
        <v>13</v>
      </c>
      <c r="U80" s="44">
        <f t="shared" si="11"/>
        <v>3</v>
      </c>
      <c r="V80" s="44">
        <f t="shared" si="12"/>
        <v>1</v>
      </c>
      <c r="W80" s="44">
        <f t="shared" si="13"/>
        <v>504</v>
      </c>
      <c r="X80" s="44">
        <f t="shared" si="14"/>
        <v>18</v>
      </c>
      <c r="Y80" s="6">
        <f t="shared" si="15"/>
        <v>2</v>
      </c>
      <c r="Z80" s="32" t="s">
        <v>261</v>
      </c>
    </row>
    <row r="81" spans="2:26" s="6" customFormat="1" x14ac:dyDescent="0.3">
      <c r="D81" s="6" t="s">
        <v>4</v>
      </c>
      <c r="J81" s="6" t="s">
        <v>252</v>
      </c>
      <c r="K81" s="9" t="s">
        <v>1</v>
      </c>
      <c r="L81" s="44" t="s">
        <v>4</v>
      </c>
      <c r="M81" s="44"/>
      <c r="N81" s="56" t="s">
        <v>4</v>
      </c>
      <c r="O81" s="56" t="s">
        <v>4</v>
      </c>
      <c r="P81" s="9" t="s">
        <v>229</v>
      </c>
      <c r="Q81" s="6" t="s">
        <v>204</v>
      </c>
      <c r="R81" s="32" t="str">
        <f t="shared" si="8"/>
        <v>SUITCASE-DVRS(VHF) Crossband/No Inband; For APX (VHF+700+800) using One All-Band Antenna</v>
      </c>
      <c r="S81" s="59">
        <f t="shared" si="9"/>
        <v>1</v>
      </c>
      <c r="T81" s="44">
        <f t="shared" si="10"/>
        <v>13</v>
      </c>
      <c r="U81" s="44">
        <f t="shared" si="11"/>
        <v>3</v>
      </c>
      <c r="V81" s="44">
        <f t="shared" si="12"/>
        <v>2</v>
      </c>
      <c r="W81" s="44">
        <f t="shared" si="13"/>
        <v>505</v>
      </c>
      <c r="X81" s="44">
        <f t="shared" si="14"/>
        <v>18</v>
      </c>
      <c r="Y81" s="6">
        <f t="shared" si="15"/>
        <v>2</v>
      </c>
      <c r="Z81" s="32" t="s">
        <v>261</v>
      </c>
    </row>
    <row r="82" spans="2:26" s="6" customFormat="1" x14ac:dyDescent="0.3">
      <c r="E82" s="6" t="s">
        <v>4</v>
      </c>
      <c r="G82" s="6" t="s">
        <v>4</v>
      </c>
      <c r="K82" s="9" t="s">
        <v>1</v>
      </c>
      <c r="L82" s="44" t="s">
        <v>4</v>
      </c>
      <c r="M82" s="44"/>
      <c r="N82" s="56" t="s">
        <v>4</v>
      </c>
      <c r="O82" s="56" t="s">
        <v>4</v>
      </c>
      <c r="P82" s="9" t="s">
        <v>137</v>
      </c>
      <c r="Q82" s="6" t="s">
        <v>205</v>
      </c>
      <c r="R82" s="32" t="str">
        <f t="shared" si="8"/>
        <v>SUITCASE-DVRS(VHF) Inband &amp; Crossband; For APX (VHF+700+800) using Unknown or User-Defined Antenna</v>
      </c>
      <c r="S82" s="59">
        <f t="shared" si="9"/>
        <v>1</v>
      </c>
      <c r="T82" s="44">
        <f t="shared" si="10"/>
        <v>13</v>
      </c>
      <c r="U82" s="44">
        <f t="shared" si="11"/>
        <v>5</v>
      </c>
      <c r="V82" s="44">
        <f t="shared" si="12"/>
        <v>0</v>
      </c>
      <c r="W82" s="44">
        <f t="shared" si="13"/>
        <v>509</v>
      </c>
      <c r="X82" s="44">
        <f t="shared" si="14"/>
        <v>10</v>
      </c>
      <c r="Y82" s="6">
        <f t="shared" si="15"/>
        <v>2</v>
      </c>
      <c r="Z82" s="32" t="s">
        <v>261</v>
      </c>
    </row>
    <row r="83" spans="2:26" s="6" customFormat="1" x14ac:dyDescent="0.3">
      <c r="B83" s="6" t="s">
        <v>4</v>
      </c>
      <c r="G83" s="6" t="s">
        <v>4</v>
      </c>
      <c r="K83" s="9" t="s">
        <v>1</v>
      </c>
      <c r="L83" s="44" t="s">
        <v>4</v>
      </c>
      <c r="M83" s="44"/>
      <c r="N83" s="56" t="s">
        <v>4</v>
      </c>
      <c r="O83" s="56" t="s">
        <v>4</v>
      </c>
      <c r="P83" s="9" t="s">
        <v>24</v>
      </c>
      <c r="Q83" s="6" t="s">
        <v>205</v>
      </c>
      <c r="R83" s="32" t="str">
        <f t="shared" si="8"/>
        <v>SUITCASE-DVRS(VHF) Inband &amp; Crossband; For APX (VHF+700+800) using Single-Band Antenna(s)</v>
      </c>
      <c r="S83" s="59">
        <f t="shared" si="9"/>
        <v>1</v>
      </c>
      <c r="T83" s="44">
        <f t="shared" si="10"/>
        <v>13</v>
      </c>
      <c r="U83" s="44">
        <f t="shared" si="11"/>
        <v>5</v>
      </c>
      <c r="V83" s="44">
        <f t="shared" si="12"/>
        <v>1</v>
      </c>
      <c r="W83" s="44">
        <f t="shared" si="13"/>
        <v>510</v>
      </c>
      <c r="X83" s="44">
        <f t="shared" si="14"/>
        <v>8</v>
      </c>
      <c r="Y83" s="6">
        <f t="shared" si="15"/>
        <v>2</v>
      </c>
      <c r="Z83" s="32" t="s">
        <v>261</v>
      </c>
    </row>
    <row r="84" spans="2:26" s="6" customFormat="1" x14ac:dyDescent="0.3">
      <c r="E84" s="6" t="s">
        <v>4</v>
      </c>
      <c r="G84" s="6" t="s">
        <v>4</v>
      </c>
      <c r="K84" s="9" t="s">
        <v>1</v>
      </c>
      <c r="L84" s="44" t="s">
        <v>4</v>
      </c>
      <c r="M84" s="44"/>
      <c r="N84" s="56" t="s">
        <v>4</v>
      </c>
      <c r="O84" s="56" t="s">
        <v>4</v>
      </c>
      <c r="P84" s="9" t="s">
        <v>229</v>
      </c>
      <c r="Q84" s="6" t="s">
        <v>205</v>
      </c>
      <c r="R84" s="32" t="str">
        <f t="shared" si="8"/>
        <v>SUITCASE-DVRS(VHF) Inband &amp; Crossband; For APX (VHF+700+800) using One All-Band Antenna</v>
      </c>
      <c r="S84" s="59">
        <f t="shared" si="9"/>
        <v>1</v>
      </c>
      <c r="T84" s="44">
        <f t="shared" si="10"/>
        <v>13</v>
      </c>
      <c r="U84" s="44">
        <f t="shared" si="11"/>
        <v>5</v>
      </c>
      <c r="V84" s="44">
        <f t="shared" si="12"/>
        <v>2</v>
      </c>
      <c r="W84" s="44">
        <f t="shared" si="13"/>
        <v>511</v>
      </c>
      <c r="X84" s="44">
        <f t="shared" si="14"/>
        <v>10</v>
      </c>
      <c r="Y84" s="6">
        <f t="shared" si="15"/>
        <v>2</v>
      </c>
      <c r="Z84" s="32" t="s">
        <v>261</v>
      </c>
    </row>
    <row r="85" spans="2:26" s="6" customFormat="1" x14ac:dyDescent="0.3">
      <c r="E85" s="6" t="s">
        <v>4</v>
      </c>
      <c r="K85" s="9" t="s">
        <v>1</v>
      </c>
      <c r="L85" s="44"/>
      <c r="M85" s="44" t="s">
        <v>4</v>
      </c>
      <c r="N85" s="56" t="s">
        <v>4</v>
      </c>
      <c r="O85" s="56" t="s">
        <v>4</v>
      </c>
      <c r="P85" s="9" t="s">
        <v>137</v>
      </c>
      <c r="Q85" s="33" t="s">
        <v>213</v>
      </c>
      <c r="R85" s="32" t="str">
        <f t="shared" si="8"/>
        <v>SUITCASE-DVRS(VHF) Crossband; For APX (UHF+700+800) using Unknown or User-Defined Antenna</v>
      </c>
      <c r="S85" s="59">
        <f t="shared" si="9"/>
        <v>1</v>
      </c>
      <c r="T85" s="44">
        <f t="shared" si="10"/>
        <v>14</v>
      </c>
      <c r="U85" s="44">
        <f t="shared" si="11"/>
        <v>4</v>
      </c>
      <c r="V85" s="44">
        <f t="shared" si="12"/>
        <v>0</v>
      </c>
      <c r="W85" s="44">
        <f t="shared" si="13"/>
        <v>523</v>
      </c>
      <c r="X85" s="44">
        <f t="shared" si="14"/>
        <v>4</v>
      </c>
      <c r="Y85" s="6">
        <f t="shared" si="15"/>
        <v>2</v>
      </c>
      <c r="Z85" s="32" t="s">
        <v>261</v>
      </c>
    </row>
    <row r="86" spans="2:26" s="6" customFormat="1" x14ac:dyDescent="0.3">
      <c r="C86" s="6" t="s">
        <v>4</v>
      </c>
      <c r="K86" s="9" t="s">
        <v>1</v>
      </c>
      <c r="L86" s="44"/>
      <c r="M86" s="44" t="s">
        <v>4</v>
      </c>
      <c r="N86" s="56" t="s">
        <v>4</v>
      </c>
      <c r="O86" s="56" t="s">
        <v>4</v>
      </c>
      <c r="P86" s="9" t="s">
        <v>24</v>
      </c>
      <c r="Q86" s="33" t="s">
        <v>213</v>
      </c>
      <c r="R86" s="32" t="str">
        <f t="shared" si="8"/>
        <v>SUITCASE-DVRS(VHF) Crossband; For APX (UHF+700+800) using Single-Band Antenna(s)</v>
      </c>
      <c r="S86" s="59">
        <f t="shared" si="9"/>
        <v>1</v>
      </c>
      <c r="T86" s="44">
        <f t="shared" si="10"/>
        <v>14</v>
      </c>
      <c r="U86" s="44">
        <f t="shared" si="11"/>
        <v>4</v>
      </c>
      <c r="V86" s="44">
        <f t="shared" si="12"/>
        <v>1</v>
      </c>
      <c r="W86" s="44">
        <f t="shared" si="13"/>
        <v>524</v>
      </c>
      <c r="X86" s="44">
        <f t="shared" si="14"/>
        <v>17</v>
      </c>
      <c r="Y86" s="6">
        <f t="shared" si="15"/>
        <v>2</v>
      </c>
      <c r="Z86" s="32" t="s">
        <v>261</v>
      </c>
    </row>
    <row r="87" spans="2:26" s="6" customFormat="1" x14ac:dyDescent="0.3">
      <c r="E87" s="6" t="s">
        <v>4</v>
      </c>
      <c r="K87" s="9" t="s">
        <v>1</v>
      </c>
      <c r="L87" s="44"/>
      <c r="M87" s="44" t="s">
        <v>4</v>
      </c>
      <c r="N87" s="56" t="s">
        <v>4</v>
      </c>
      <c r="O87" s="56" t="s">
        <v>4</v>
      </c>
      <c r="P87" s="9" t="s">
        <v>229</v>
      </c>
      <c r="Q87" s="33" t="s">
        <v>213</v>
      </c>
      <c r="R87" s="32" t="str">
        <f t="shared" si="8"/>
        <v>SUITCASE-DVRS(VHF) Crossband; For APX (UHF+700+800) using One All-Band Antenna</v>
      </c>
      <c r="S87" s="59">
        <f t="shared" si="9"/>
        <v>1</v>
      </c>
      <c r="T87" s="44">
        <f t="shared" si="10"/>
        <v>14</v>
      </c>
      <c r="U87" s="44">
        <f t="shared" si="11"/>
        <v>4</v>
      </c>
      <c r="V87" s="44">
        <f t="shared" si="12"/>
        <v>2</v>
      </c>
      <c r="W87" s="44">
        <f t="shared" si="13"/>
        <v>525</v>
      </c>
      <c r="X87" s="44">
        <f t="shared" si="14"/>
        <v>4</v>
      </c>
      <c r="Y87" s="6">
        <f t="shared" si="15"/>
        <v>2</v>
      </c>
      <c r="Z87" s="32" t="s">
        <v>261</v>
      </c>
    </row>
    <row r="88" spans="2:26" s="6" customFormat="1" x14ac:dyDescent="0.3">
      <c r="G88" s="6" t="s">
        <v>4</v>
      </c>
      <c r="K88" s="9" t="s">
        <v>1</v>
      </c>
      <c r="L88" s="44" t="s">
        <v>4</v>
      </c>
      <c r="M88" s="44" t="s">
        <v>4</v>
      </c>
      <c r="N88" s="56" t="s">
        <v>4</v>
      </c>
      <c r="O88" s="56" t="s">
        <v>4</v>
      </c>
      <c r="P88" s="9" t="s">
        <v>137</v>
      </c>
      <c r="Q88" s="6" t="s">
        <v>203</v>
      </c>
      <c r="R88" s="32" t="str">
        <f t="shared" si="8"/>
        <v>SUITCASE-DVRS(VHF) Inband/No Crossband; For APX (VHF+UHF+700+800) using Unknown or User-Defined Antenna</v>
      </c>
      <c r="S88" s="59">
        <f t="shared" si="9"/>
        <v>1</v>
      </c>
      <c r="T88" s="44">
        <f t="shared" si="10"/>
        <v>15</v>
      </c>
      <c r="U88" s="44">
        <f t="shared" si="11"/>
        <v>1</v>
      </c>
      <c r="V88" s="44">
        <f t="shared" si="12"/>
        <v>0</v>
      </c>
      <c r="W88" s="44">
        <f t="shared" si="13"/>
        <v>531</v>
      </c>
      <c r="X88" s="44">
        <f t="shared" si="14"/>
        <v>6</v>
      </c>
      <c r="Y88" s="6">
        <f t="shared" si="15"/>
        <v>3</v>
      </c>
      <c r="Z88" s="32" t="s">
        <v>261</v>
      </c>
    </row>
    <row r="89" spans="2:26" s="6" customFormat="1" x14ac:dyDescent="0.3">
      <c r="B89" s="6" t="s">
        <v>4</v>
      </c>
      <c r="G89" s="6" t="s">
        <v>4</v>
      </c>
      <c r="K89" s="9" t="s">
        <v>1</v>
      </c>
      <c r="L89" s="44" t="s">
        <v>4</v>
      </c>
      <c r="M89" s="44" t="s">
        <v>4</v>
      </c>
      <c r="N89" s="56" t="s">
        <v>4</v>
      </c>
      <c r="O89" s="56" t="s">
        <v>4</v>
      </c>
      <c r="P89" s="9" t="s">
        <v>24</v>
      </c>
      <c r="Q89" s="6" t="s">
        <v>203</v>
      </c>
      <c r="R89" s="32" t="str">
        <f t="shared" si="8"/>
        <v>SUITCASE-DVRS(VHF) Inband/No Crossband; For APX (VHF+UHF+700+800) using Single-Band Antenna(s)</v>
      </c>
      <c r="S89" s="59">
        <f t="shared" si="9"/>
        <v>1</v>
      </c>
      <c r="T89" s="44">
        <f t="shared" si="10"/>
        <v>15</v>
      </c>
      <c r="U89" s="44">
        <f t="shared" si="11"/>
        <v>1</v>
      </c>
      <c r="V89" s="44">
        <f t="shared" si="12"/>
        <v>1</v>
      </c>
      <c r="W89" s="44">
        <f t="shared" si="13"/>
        <v>532</v>
      </c>
      <c r="X89" s="44">
        <f t="shared" si="14"/>
        <v>8</v>
      </c>
      <c r="Y89" s="6">
        <f t="shared" si="15"/>
        <v>3</v>
      </c>
      <c r="Z89" s="32" t="s">
        <v>261</v>
      </c>
    </row>
    <row r="90" spans="2:26" s="6" customFormat="1" x14ac:dyDescent="0.3">
      <c r="G90" s="6" t="s">
        <v>4</v>
      </c>
      <c r="K90" s="9" t="s">
        <v>1</v>
      </c>
      <c r="L90" s="44" t="s">
        <v>4</v>
      </c>
      <c r="M90" s="44" t="s">
        <v>4</v>
      </c>
      <c r="N90" s="56" t="s">
        <v>4</v>
      </c>
      <c r="O90" s="56" t="s">
        <v>4</v>
      </c>
      <c r="P90" s="9" t="s">
        <v>229</v>
      </c>
      <c r="Q90" s="6" t="s">
        <v>203</v>
      </c>
      <c r="R90" s="32" t="str">
        <f t="shared" si="8"/>
        <v>SUITCASE-DVRS(VHF) Inband/No Crossband; For APX (VHF+UHF+700+800) using One All-Band Antenna</v>
      </c>
      <c r="S90" s="59">
        <f t="shared" si="9"/>
        <v>1</v>
      </c>
      <c r="T90" s="44">
        <f t="shared" si="10"/>
        <v>15</v>
      </c>
      <c r="U90" s="44">
        <f t="shared" si="11"/>
        <v>1</v>
      </c>
      <c r="V90" s="44">
        <f t="shared" si="12"/>
        <v>2</v>
      </c>
      <c r="W90" s="44">
        <f t="shared" si="13"/>
        <v>533</v>
      </c>
      <c r="X90" s="44">
        <f t="shared" si="14"/>
        <v>6</v>
      </c>
      <c r="Y90" s="6">
        <f t="shared" si="15"/>
        <v>3</v>
      </c>
      <c r="Z90" s="32" t="s">
        <v>261</v>
      </c>
    </row>
    <row r="91" spans="2:26" s="6" customFormat="1" x14ac:dyDescent="0.3">
      <c r="F91" s="6" t="s">
        <v>4</v>
      </c>
      <c r="J91" s="6" t="s">
        <v>252</v>
      </c>
      <c r="K91" s="9" t="s">
        <v>1</v>
      </c>
      <c r="L91" s="44" t="s">
        <v>4</v>
      </c>
      <c r="M91" s="44" t="s">
        <v>4</v>
      </c>
      <c r="N91" s="56" t="s">
        <v>4</v>
      </c>
      <c r="O91" s="56" t="s">
        <v>4</v>
      </c>
      <c r="P91" s="9" t="s">
        <v>137</v>
      </c>
      <c r="Q91" s="6" t="s">
        <v>204</v>
      </c>
      <c r="R91" s="32" t="str">
        <f t="shared" si="8"/>
        <v>SUITCASE-DVRS(VHF) Crossband/No Inband; For APX (VHF+UHF+700+800) using Unknown or User-Defined Antenna</v>
      </c>
      <c r="S91" s="59">
        <f t="shared" si="9"/>
        <v>1</v>
      </c>
      <c r="T91" s="44">
        <f t="shared" si="10"/>
        <v>15</v>
      </c>
      <c r="U91" s="44">
        <f t="shared" si="11"/>
        <v>3</v>
      </c>
      <c r="V91" s="44">
        <f t="shared" si="12"/>
        <v>0</v>
      </c>
      <c r="W91" s="44">
        <f t="shared" si="13"/>
        <v>537</v>
      </c>
      <c r="X91" s="44">
        <f t="shared" si="14"/>
        <v>18</v>
      </c>
      <c r="Y91" s="6">
        <f t="shared" si="15"/>
        <v>3</v>
      </c>
      <c r="Z91" s="32" t="s">
        <v>261</v>
      </c>
    </row>
    <row r="92" spans="2:26" s="6" customFormat="1" x14ac:dyDescent="0.3">
      <c r="B92" s="6" t="s">
        <v>4</v>
      </c>
      <c r="I92" s="6" t="s">
        <v>4</v>
      </c>
      <c r="J92" s="6" t="s">
        <v>252</v>
      </c>
      <c r="K92" s="9" t="s">
        <v>1</v>
      </c>
      <c r="L92" s="44" t="s">
        <v>4</v>
      </c>
      <c r="M92" s="44" t="s">
        <v>4</v>
      </c>
      <c r="N92" s="56" t="s">
        <v>4</v>
      </c>
      <c r="O92" s="56" t="s">
        <v>4</v>
      </c>
      <c r="P92" s="9" t="s">
        <v>24</v>
      </c>
      <c r="Q92" s="6" t="s">
        <v>204</v>
      </c>
      <c r="R92" s="32" t="str">
        <f t="shared" si="8"/>
        <v>SUITCASE-DVRS(VHF) Crossband/No Inband; For APX (VHF+UHF+700+800) using Single-Band Antenna(s)</v>
      </c>
      <c r="S92" s="59">
        <f t="shared" si="9"/>
        <v>1</v>
      </c>
      <c r="T92" s="44">
        <f t="shared" si="10"/>
        <v>15</v>
      </c>
      <c r="U92" s="44">
        <f t="shared" si="11"/>
        <v>3</v>
      </c>
      <c r="V92" s="44">
        <f t="shared" si="12"/>
        <v>1</v>
      </c>
      <c r="W92" s="44">
        <f t="shared" si="13"/>
        <v>538</v>
      </c>
      <c r="X92" s="44">
        <f t="shared" si="14"/>
        <v>18</v>
      </c>
      <c r="Y92" s="6">
        <f t="shared" si="15"/>
        <v>3</v>
      </c>
      <c r="Z92" s="32" t="s">
        <v>261</v>
      </c>
    </row>
    <row r="93" spans="2:26" s="6" customFormat="1" x14ac:dyDescent="0.3">
      <c r="F93" s="6" t="s">
        <v>4</v>
      </c>
      <c r="J93" s="6" t="s">
        <v>252</v>
      </c>
      <c r="K93" s="9" t="s">
        <v>1</v>
      </c>
      <c r="L93" s="44" t="s">
        <v>4</v>
      </c>
      <c r="M93" s="44" t="s">
        <v>4</v>
      </c>
      <c r="N93" s="56" t="s">
        <v>4</v>
      </c>
      <c r="O93" s="56" t="s">
        <v>4</v>
      </c>
      <c r="P93" s="9" t="s">
        <v>229</v>
      </c>
      <c r="Q93" s="6" t="s">
        <v>204</v>
      </c>
      <c r="R93" s="32" t="str">
        <f t="shared" si="8"/>
        <v>SUITCASE-DVRS(VHF) Crossband/No Inband; For APX (VHF+UHF+700+800) using One All-Band Antenna</v>
      </c>
      <c r="S93" s="59">
        <f t="shared" si="9"/>
        <v>1</v>
      </c>
      <c r="T93" s="44">
        <f t="shared" si="10"/>
        <v>15</v>
      </c>
      <c r="U93" s="44">
        <f t="shared" si="11"/>
        <v>3</v>
      </c>
      <c r="V93" s="44">
        <f t="shared" si="12"/>
        <v>2</v>
      </c>
      <c r="W93" s="44">
        <f t="shared" si="13"/>
        <v>539</v>
      </c>
      <c r="X93" s="44">
        <f t="shared" si="14"/>
        <v>18</v>
      </c>
      <c r="Y93" s="6">
        <f t="shared" si="15"/>
        <v>3</v>
      </c>
      <c r="Z93" s="32" t="s">
        <v>261</v>
      </c>
    </row>
    <row r="94" spans="2:26" s="6" customFormat="1" x14ac:dyDescent="0.3">
      <c r="E94" s="6" t="s">
        <v>4</v>
      </c>
      <c r="G94" s="6" t="s">
        <v>4</v>
      </c>
      <c r="K94" s="9" t="s">
        <v>1</v>
      </c>
      <c r="L94" s="44" t="s">
        <v>4</v>
      </c>
      <c r="M94" s="44" t="s">
        <v>4</v>
      </c>
      <c r="N94" s="56" t="s">
        <v>4</v>
      </c>
      <c r="O94" s="56" t="s">
        <v>4</v>
      </c>
      <c r="P94" s="9" t="s">
        <v>137</v>
      </c>
      <c r="Q94" s="6" t="s">
        <v>205</v>
      </c>
      <c r="R94" s="32" t="str">
        <f t="shared" si="8"/>
        <v>SUITCASE-DVRS(VHF) Inband &amp; Crossband; For APX (VHF+UHF+700+800) using Unknown or User-Defined Antenna</v>
      </c>
      <c r="S94" s="59">
        <f t="shared" si="9"/>
        <v>1</v>
      </c>
      <c r="T94" s="44">
        <f t="shared" si="10"/>
        <v>15</v>
      </c>
      <c r="U94" s="44">
        <f t="shared" si="11"/>
        <v>5</v>
      </c>
      <c r="V94" s="44">
        <f t="shared" si="12"/>
        <v>0</v>
      </c>
      <c r="W94" s="44">
        <f t="shared" si="13"/>
        <v>543</v>
      </c>
      <c r="X94" s="44">
        <f t="shared" si="14"/>
        <v>10</v>
      </c>
      <c r="Y94" s="6">
        <f t="shared" si="15"/>
        <v>3</v>
      </c>
      <c r="Z94" s="32" t="s">
        <v>261</v>
      </c>
    </row>
    <row r="95" spans="2:26" s="6" customFormat="1" x14ac:dyDescent="0.3">
      <c r="B95" s="6" t="s">
        <v>4</v>
      </c>
      <c r="G95" s="6" t="s">
        <v>4</v>
      </c>
      <c r="K95" s="9" t="s">
        <v>1</v>
      </c>
      <c r="L95" s="44" t="s">
        <v>4</v>
      </c>
      <c r="M95" s="44" t="s">
        <v>4</v>
      </c>
      <c r="N95" s="56" t="s">
        <v>4</v>
      </c>
      <c r="O95" s="56" t="s">
        <v>4</v>
      </c>
      <c r="P95" s="9" t="s">
        <v>24</v>
      </c>
      <c r="Q95" s="6" t="s">
        <v>205</v>
      </c>
      <c r="R95" s="32" t="str">
        <f t="shared" si="8"/>
        <v>SUITCASE-DVRS(VHF) Inband &amp; Crossband; For APX (VHF+UHF+700+800) using Single-Band Antenna(s)</v>
      </c>
      <c r="S95" s="59">
        <f t="shared" si="9"/>
        <v>1</v>
      </c>
      <c r="T95" s="44">
        <f t="shared" si="10"/>
        <v>15</v>
      </c>
      <c r="U95" s="44">
        <f t="shared" si="11"/>
        <v>5</v>
      </c>
      <c r="V95" s="44">
        <f t="shared" si="12"/>
        <v>1</v>
      </c>
      <c r="W95" s="44">
        <f t="shared" si="13"/>
        <v>544</v>
      </c>
      <c r="X95" s="44">
        <f t="shared" si="14"/>
        <v>8</v>
      </c>
      <c r="Y95" s="6">
        <f t="shared" si="15"/>
        <v>3</v>
      </c>
      <c r="Z95" s="32" t="s">
        <v>261</v>
      </c>
    </row>
    <row r="96" spans="2:26" s="6" customFormat="1" x14ac:dyDescent="0.3">
      <c r="E96" s="6" t="s">
        <v>4</v>
      </c>
      <c r="G96" s="6" t="s">
        <v>4</v>
      </c>
      <c r="K96" s="9" t="s">
        <v>1</v>
      </c>
      <c r="L96" s="44" t="s">
        <v>4</v>
      </c>
      <c r="M96" s="44" t="s">
        <v>4</v>
      </c>
      <c r="N96" s="56" t="s">
        <v>4</v>
      </c>
      <c r="O96" s="56" t="s">
        <v>4</v>
      </c>
      <c r="P96" s="9" t="s">
        <v>229</v>
      </c>
      <c r="Q96" s="6" t="s">
        <v>205</v>
      </c>
      <c r="R96" s="32" t="str">
        <f t="shared" si="8"/>
        <v>SUITCASE-DVRS(VHF) Inband &amp; Crossband; For APX (VHF+UHF+700+800) using One All-Band Antenna</v>
      </c>
      <c r="S96" s="59">
        <f t="shared" si="9"/>
        <v>1</v>
      </c>
      <c r="T96" s="44">
        <f t="shared" si="10"/>
        <v>15</v>
      </c>
      <c r="U96" s="44">
        <f t="shared" si="11"/>
        <v>5</v>
      </c>
      <c r="V96" s="44">
        <f t="shared" si="12"/>
        <v>2</v>
      </c>
      <c r="W96" s="44">
        <f t="shared" si="13"/>
        <v>545</v>
      </c>
      <c r="X96" s="44">
        <f t="shared" si="14"/>
        <v>10</v>
      </c>
      <c r="Y96" s="6">
        <f t="shared" si="15"/>
        <v>3</v>
      </c>
      <c r="Z96" s="32" t="s">
        <v>261</v>
      </c>
    </row>
    <row r="97" spans="1:26" s="6" customFormat="1" x14ac:dyDescent="0.3">
      <c r="B97" s="6" t="s">
        <v>4</v>
      </c>
      <c r="K97" s="9" t="s">
        <v>2</v>
      </c>
      <c r="L97" s="44" t="s">
        <v>4</v>
      </c>
      <c r="M97" s="44"/>
      <c r="N97" s="44"/>
      <c r="O97" s="44"/>
      <c r="P97" s="9" t="s">
        <v>137</v>
      </c>
      <c r="Q97" s="33" t="s">
        <v>213</v>
      </c>
      <c r="R97" s="32" t="str">
        <f t="shared" si="8"/>
        <v>SUITCASE-DVRS(UHF) Crossband; For APX (VHF) using Unknown or User-Defined Antenna</v>
      </c>
      <c r="S97" s="59">
        <f t="shared" si="9"/>
        <v>2</v>
      </c>
      <c r="T97" s="44">
        <f t="shared" si="10"/>
        <v>1</v>
      </c>
      <c r="U97" s="44">
        <f t="shared" si="11"/>
        <v>4</v>
      </c>
      <c r="V97" s="44">
        <f t="shared" si="12"/>
        <v>0</v>
      </c>
      <c r="W97" s="44">
        <f t="shared" si="13"/>
        <v>575</v>
      </c>
      <c r="X97" s="44">
        <f t="shared" si="14"/>
        <v>2</v>
      </c>
      <c r="Y97" s="6">
        <f t="shared" si="15"/>
        <v>1</v>
      </c>
      <c r="Z97" s="32" t="s">
        <v>261</v>
      </c>
    </row>
    <row r="98" spans="1:26" s="6" customFormat="1" x14ac:dyDescent="0.3">
      <c r="B98" s="6" t="s">
        <v>4</v>
      </c>
      <c r="K98" s="9" t="s">
        <v>2</v>
      </c>
      <c r="L98" s="44" t="s">
        <v>4</v>
      </c>
      <c r="M98" s="44"/>
      <c r="N98" s="44"/>
      <c r="O98" s="44"/>
      <c r="P98" s="9" t="s">
        <v>24</v>
      </c>
      <c r="Q98" s="33" t="s">
        <v>213</v>
      </c>
      <c r="R98" s="32" t="str">
        <f t="shared" si="8"/>
        <v>SUITCASE-DVRS(UHF) Crossband; For APX (VHF) using Single-Band Antenna(s)</v>
      </c>
      <c r="S98" s="59">
        <f t="shared" si="9"/>
        <v>2</v>
      </c>
      <c r="T98" s="44">
        <f t="shared" si="10"/>
        <v>1</v>
      </c>
      <c r="U98" s="44">
        <f t="shared" si="11"/>
        <v>4</v>
      </c>
      <c r="V98" s="44">
        <f t="shared" si="12"/>
        <v>1</v>
      </c>
      <c r="W98" s="44">
        <f t="shared" si="13"/>
        <v>576</v>
      </c>
      <c r="X98" s="44">
        <f t="shared" si="14"/>
        <v>2</v>
      </c>
      <c r="Y98" s="6">
        <f t="shared" si="15"/>
        <v>1</v>
      </c>
      <c r="Z98" s="32" t="s">
        <v>261</v>
      </c>
    </row>
    <row r="99" spans="1:26" s="6" customFormat="1" x14ac:dyDescent="0.3">
      <c r="B99" s="6" t="s">
        <v>4</v>
      </c>
      <c r="K99" s="9" t="s">
        <v>2</v>
      </c>
      <c r="L99" s="44" t="s">
        <v>4</v>
      </c>
      <c r="M99" s="44"/>
      <c r="N99" s="44"/>
      <c r="O99" s="44"/>
      <c r="P99" s="9" t="s">
        <v>229</v>
      </c>
      <c r="Q99" s="33" t="s">
        <v>213</v>
      </c>
      <c r="R99" s="32" t="str">
        <f t="shared" si="8"/>
        <v>SUITCASE-DVRS(UHF) Crossband; For APX (VHF) using One All-Band Antenna</v>
      </c>
      <c r="S99" s="59">
        <f t="shared" si="9"/>
        <v>2</v>
      </c>
      <c r="T99" s="44">
        <f t="shared" si="10"/>
        <v>1</v>
      </c>
      <c r="U99" s="44">
        <f t="shared" si="11"/>
        <v>4</v>
      </c>
      <c r="V99" s="44">
        <f t="shared" si="12"/>
        <v>2</v>
      </c>
      <c r="W99" s="44">
        <f t="shared" si="13"/>
        <v>577</v>
      </c>
      <c r="X99" s="44">
        <f t="shared" si="14"/>
        <v>2</v>
      </c>
      <c r="Y99" s="6">
        <f t="shared" si="15"/>
        <v>1</v>
      </c>
      <c r="Z99" s="32" t="s">
        <v>261</v>
      </c>
    </row>
    <row r="100" spans="1:26" s="6" customFormat="1" x14ac:dyDescent="0.3">
      <c r="A100" s="6" t="s">
        <v>4</v>
      </c>
      <c r="G100" s="6" t="s">
        <v>4</v>
      </c>
      <c r="K100" s="9" t="s">
        <v>2</v>
      </c>
      <c r="L100" s="44"/>
      <c r="M100" s="44" t="s">
        <v>4</v>
      </c>
      <c r="N100" s="44"/>
      <c r="O100" s="44"/>
      <c r="P100" s="9" t="s">
        <v>137</v>
      </c>
      <c r="Q100" s="6" t="s">
        <v>212</v>
      </c>
      <c r="R100" s="32" t="str">
        <f t="shared" si="8"/>
        <v>SUITCASE-DVRS(UHF) Inband; For APX (UHF) using Unknown or User-Defined Antenna</v>
      </c>
      <c r="S100" s="59">
        <f t="shared" si="9"/>
        <v>2</v>
      </c>
      <c r="T100" s="44">
        <f t="shared" si="10"/>
        <v>2</v>
      </c>
      <c r="U100" s="44">
        <f t="shared" si="11"/>
        <v>2</v>
      </c>
      <c r="V100" s="44">
        <f t="shared" si="12"/>
        <v>0</v>
      </c>
      <c r="W100" s="44">
        <f t="shared" si="13"/>
        <v>586</v>
      </c>
      <c r="X100" s="44">
        <f t="shared" si="14"/>
        <v>7</v>
      </c>
      <c r="Y100" s="6">
        <f t="shared" si="15"/>
        <v>1</v>
      </c>
      <c r="Z100" s="32" t="s">
        <v>261</v>
      </c>
    </row>
    <row r="101" spans="1:26" s="6" customFormat="1" x14ac:dyDescent="0.3">
      <c r="A101" s="6" t="s">
        <v>4</v>
      </c>
      <c r="G101" s="6" t="s">
        <v>4</v>
      </c>
      <c r="K101" s="9" t="s">
        <v>2</v>
      </c>
      <c r="L101" s="44"/>
      <c r="M101" s="44" t="s">
        <v>4</v>
      </c>
      <c r="N101" s="44"/>
      <c r="O101" s="44"/>
      <c r="P101" s="9" t="s">
        <v>24</v>
      </c>
      <c r="Q101" s="6" t="s">
        <v>212</v>
      </c>
      <c r="R101" s="32" t="str">
        <f t="shared" si="8"/>
        <v>SUITCASE-DVRS(UHF) Inband; For APX (UHF) using Single-Band Antenna(s)</v>
      </c>
      <c r="S101" s="59">
        <f t="shared" si="9"/>
        <v>2</v>
      </c>
      <c r="T101" s="44">
        <f t="shared" si="10"/>
        <v>2</v>
      </c>
      <c r="U101" s="44">
        <f t="shared" si="11"/>
        <v>2</v>
      </c>
      <c r="V101" s="44">
        <f t="shared" si="12"/>
        <v>1</v>
      </c>
      <c r="W101" s="44">
        <f t="shared" si="13"/>
        <v>587</v>
      </c>
      <c r="X101" s="44">
        <f t="shared" si="14"/>
        <v>7</v>
      </c>
      <c r="Y101" s="6">
        <f t="shared" si="15"/>
        <v>1</v>
      </c>
      <c r="Z101" s="32" t="s">
        <v>261</v>
      </c>
    </row>
    <row r="102" spans="1:26" s="6" customFormat="1" x14ac:dyDescent="0.3">
      <c r="A102" s="6" t="s">
        <v>4</v>
      </c>
      <c r="G102" s="6" t="s">
        <v>4</v>
      </c>
      <c r="K102" s="9" t="s">
        <v>2</v>
      </c>
      <c r="L102" s="44"/>
      <c r="M102" s="44" t="s">
        <v>4</v>
      </c>
      <c r="N102" s="44"/>
      <c r="O102" s="44"/>
      <c r="P102" s="9" t="s">
        <v>229</v>
      </c>
      <c r="Q102" s="6" t="s">
        <v>212</v>
      </c>
      <c r="R102" s="32" t="str">
        <f t="shared" si="8"/>
        <v>SUITCASE-DVRS(UHF) Inband; For APX (UHF) using One All-Band Antenna</v>
      </c>
      <c r="S102" s="59">
        <f t="shared" si="9"/>
        <v>2</v>
      </c>
      <c r="T102" s="44">
        <f t="shared" si="10"/>
        <v>2</v>
      </c>
      <c r="U102" s="44">
        <f t="shared" si="11"/>
        <v>2</v>
      </c>
      <c r="V102" s="44">
        <f t="shared" si="12"/>
        <v>2</v>
      </c>
      <c r="W102" s="44">
        <f t="shared" si="13"/>
        <v>588</v>
      </c>
      <c r="X102" s="44">
        <f t="shared" si="14"/>
        <v>7</v>
      </c>
      <c r="Y102" s="6">
        <f t="shared" si="15"/>
        <v>1</v>
      </c>
      <c r="Z102" s="32" t="s">
        <v>261</v>
      </c>
    </row>
    <row r="103" spans="1:26" s="6" customFormat="1" x14ac:dyDescent="0.3">
      <c r="J103" s="6" t="s">
        <v>16</v>
      </c>
      <c r="K103" s="9" t="s">
        <v>2</v>
      </c>
      <c r="L103" s="44"/>
      <c r="M103" s="44" t="s">
        <v>4</v>
      </c>
      <c r="N103" s="44"/>
      <c r="O103" s="44"/>
      <c r="P103" s="9" t="s">
        <v>137</v>
      </c>
      <c r="Q103" s="6" t="s">
        <v>204</v>
      </c>
      <c r="R103" s="32" t="str">
        <f t="shared" si="8"/>
        <v>SUITCASE-DVRS(UHF) Crossband/No Inband; For APX (UHF) using Unknown or User-Defined Antenna</v>
      </c>
      <c r="S103" s="59">
        <f t="shared" si="9"/>
        <v>2</v>
      </c>
      <c r="T103" s="44">
        <f t="shared" si="10"/>
        <v>2</v>
      </c>
      <c r="U103" s="44">
        <f t="shared" si="11"/>
        <v>3</v>
      </c>
      <c r="V103" s="44">
        <f t="shared" si="12"/>
        <v>0</v>
      </c>
      <c r="W103" s="44">
        <f t="shared" si="13"/>
        <v>589</v>
      </c>
      <c r="X103" s="44">
        <f t="shared" si="14"/>
        <v>0</v>
      </c>
      <c r="Y103" s="6">
        <f t="shared" si="15"/>
        <v>1</v>
      </c>
      <c r="Z103" s="32" t="s">
        <v>261</v>
      </c>
    </row>
    <row r="104" spans="1:26" s="6" customFormat="1" x14ac:dyDescent="0.3">
      <c r="J104" s="6" t="s">
        <v>16</v>
      </c>
      <c r="K104" s="9" t="s">
        <v>2</v>
      </c>
      <c r="L104" s="44"/>
      <c r="M104" s="44" t="s">
        <v>4</v>
      </c>
      <c r="N104" s="44"/>
      <c r="O104" s="44"/>
      <c r="P104" s="9" t="s">
        <v>24</v>
      </c>
      <c r="Q104" s="6" t="s">
        <v>204</v>
      </c>
      <c r="R104" s="32" t="str">
        <f t="shared" si="8"/>
        <v>SUITCASE-DVRS(UHF) Crossband/No Inband; For APX (UHF) using Single-Band Antenna(s)</v>
      </c>
      <c r="S104" s="59">
        <f t="shared" si="9"/>
        <v>2</v>
      </c>
      <c r="T104" s="44">
        <f t="shared" si="10"/>
        <v>2</v>
      </c>
      <c r="U104" s="44">
        <f t="shared" si="11"/>
        <v>3</v>
      </c>
      <c r="V104" s="44">
        <f t="shared" si="12"/>
        <v>1</v>
      </c>
      <c r="W104" s="44">
        <f t="shared" si="13"/>
        <v>590</v>
      </c>
      <c r="X104" s="44">
        <f t="shared" si="14"/>
        <v>0</v>
      </c>
      <c r="Y104" s="6">
        <f t="shared" si="15"/>
        <v>1</v>
      </c>
      <c r="Z104" s="32" t="s">
        <v>261</v>
      </c>
    </row>
    <row r="105" spans="1:26" s="6" customFormat="1" x14ac:dyDescent="0.3">
      <c r="J105" s="6" t="s">
        <v>16</v>
      </c>
      <c r="K105" s="9" t="s">
        <v>2</v>
      </c>
      <c r="L105" s="44"/>
      <c r="M105" s="44" t="s">
        <v>4</v>
      </c>
      <c r="N105" s="44"/>
      <c r="O105" s="44"/>
      <c r="P105" s="9" t="s">
        <v>229</v>
      </c>
      <c r="Q105" s="6" t="s">
        <v>204</v>
      </c>
      <c r="R105" s="32" t="str">
        <f t="shared" si="8"/>
        <v>SUITCASE-DVRS(UHF) Crossband/No Inband; For APX (UHF) using One All-Band Antenna</v>
      </c>
      <c r="S105" s="59">
        <f t="shared" si="9"/>
        <v>2</v>
      </c>
      <c r="T105" s="44">
        <f t="shared" si="10"/>
        <v>2</v>
      </c>
      <c r="U105" s="44">
        <f t="shared" si="11"/>
        <v>3</v>
      </c>
      <c r="V105" s="44">
        <f t="shared" si="12"/>
        <v>2</v>
      </c>
      <c r="W105" s="44">
        <f t="shared" si="13"/>
        <v>591</v>
      </c>
      <c r="X105" s="44">
        <f t="shared" si="14"/>
        <v>0</v>
      </c>
      <c r="Y105" s="6">
        <f t="shared" si="15"/>
        <v>1</v>
      </c>
      <c r="Z105" s="32" t="s">
        <v>261</v>
      </c>
    </row>
    <row r="106" spans="1:26" s="6" customFormat="1" x14ac:dyDescent="0.3">
      <c r="G106" s="6" t="s">
        <v>4</v>
      </c>
      <c r="K106" s="9" t="s">
        <v>2</v>
      </c>
      <c r="L106" s="44" t="s">
        <v>4</v>
      </c>
      <c r="M106" s="44" t="s">
        <v>4</v>
      </c>
      <c r="N106" s="44"/>
      <c r="O106" s="44"/>
      <c r="P106" s="9" t="s">
        <v>137</v>
      </c>
      <c r="Q106" s="6" t="s">
        <v>203</v>
      </c>
      <c r="R106" s="32" t="str">
        <f t="shared" si="8"/>
        <v>SUITCASE-DVRS(UHF) Inband/No Crossband; For APX (VHF+UHF) using Unknown or User-Defined Antenna</v>
      </c>
      <c r="S106" s="59">
        <f t="shared" si="9"/>
        <v>2</v>
      </c>
      <c r="T106" s="44">
        <f t="shared" si="10"/>
        <v>3</v>
      </c>
      <c r="U106" s="44">
        <f t="shared" si="11"/>
        <v>1</v>
      </c>
      <c r="V106" s="44">
        <f t="shared" si="12"/>
        <v>0</v>
      </c>
      <c r="W106" s="44">
        <f t="shared" si="13"/>
        <v>600</v>
      </c>
      <c r="X106" s="44">
        <f t="shared" si="14"/>
        <v>6</v>
      </c>
      <c r="Y106" s="6">
        <f t="shared" si="15"/>
        <v>2</v>
      </c>
      <c r="Z106" s="32" t="s">
        <v>261</v>
      </c>
    </row>
    <row r="107" spans="1:26" s="6" customFormat="1" x14ac:dyDescent="0.3">
      <c r="B107" s="6" t="s">
        <v>4</v>
      </c>
      <c r="G107" s="6" t="s">
        <v>4</v>
      </c>
      <c r="K107" s="9" t="s">
        <v>2</v>
      </c>
      <c r="L107" s="44" t="s">
        <v>4</v>
      </c>
      <c r="M107" s="44" t="s">
        <v>4</v>
      </c>
      <c r="N107" s="44"/>
      <c r="O107" s="44"/>
      <c r="P107" s="9" t="s">
        <v>24</v>
      </c>
      <c r="Q107" s="6" t="s">
        <v>203</v>
      </c>
      <c r="R107" s="32" t="str">
        <f t="shared" si="8"/>
        <v>SUITCASE-DVRS(UHF) Inband/No Crossband; For APX (VHF+UHF) using Single-Band Antenna(s)</v>
      </c>
      <c r="S107" s="59">
        <f t="shared" si="9"/>
        <v>2</v>
      </c>
      <c r="T107" s="44">
        <f t="shared" si="10"/>
        <v>3</v>
      </c>
      <c r="U107" s="44">
        <f t="shared" si="11"/>
        <v>1</v>
      </c>
      <c r="V107" s="44">
        <f t="shared" si="12"/>
        <v>1</v>
      </c>
      <c r="W107" s="44">
        <f t="shared" si="13"/>
        <v>601</v>
      </c>
      <c r="X107" s="44">
        <f t="shared" si="14"/>
        <v>8</v>
      </c>
      <c r="Y107" s="6">
        <f t="shared" si="15"/>
        <v>2</v>
      </c>
      <c r="Z107" s="32" t="s">
        <v>261</v>
      </c>
    </row>
    <row r="108" spans="1:26" s="6" customFormat="1" x14ac:dyDescent="0.3">
      <c r="G108" s="6" t="s">
        <v>4</v>
      </c>
      <c r="K108" s="9" t="s">
        <v>2</v>
      </c>
      <c r="L108" s="44" t="s">
        <v>4</v>
      </c>
      <c r="M108" s="44" t="s">
        <v>4</v>
      </c>
      <c r="N108" s="44"/>
      <c r="O108" s="44"/>
      <c r="P108" s="9" t="s">
        <v>229</v>
      </c>
      <c r="Q108" s="6" t="s">
        <v>203</v>
      </c>
      <c r="R108" s="32" t="str">
        <f t="shared" si="8"/>
        <v>SUITCASE-DVRS(UHF) Inband/No Crossband; For APX (VHF+UHF) using One All-Band Antenna</v>
      </c>
      <c r="S108" s="59">
        <f t="shared" si="9"/>
        <v>2</v>
      </c>
      <c r="T108" s="44">
        <f t="shared" si="10"/>
        <v>3</v>
      </c>
      <c r="U108" s="44">
        <f t="shared" si="11"/>
        <v>1</v>
      </c>
      <c r="V108" s="44">
        <f t="shared" si="12"/>
        <v>2</v>
      </c>
      <c r="W108" s="44">
        <f t="shared" si="13"/>
        <v>602</v>
      </c>
      <c r="X108" s="44">
        <f t="shared" si="14"/>
        <v>6</v>
      </c>
      <c r="Y108" s="6">
        <f t="shared" si="15"/>
        <v>2</v>
      </c>
      <c r="Z108" s="32" t="s">
        <v>261</v>
      </c>
    </row>
    <row r="109" spans="1:26" s="6" customFormat="1" x14ac:dyDescent="0.3">
      <c r="D109" s="6" t="s">
        <v>4</v>
      </c>
      <c r="J109" s="6" t="s">
        <v>252</v>
      </c>
      <c r="K109" s="9" t="s">
        <v>2</v>
      </c>
      <c r="L109" s="44" t="s">
        <v>4</v>
      </c>
      <c r="M109" s="44" t="s">
        <v>4</v>
      </c>
      <c r="N109" s="44"/>
      <c r="O109" s="44"/>
      <c r="P109" s="9" t="s">
        <v>137</v>
      </c>
      <c r="Q109" s="6" t="s">
        <v>204</v>
      </c>
      <c r="R109" s="32" t="str">
        <f t="shared" si="8"/>
        <v>SUITCASE-DVRS(UHF) Crossband/No Inband; For APX (VHF+UHF) using Unknown or User-Defined Antenna</v>
      </c>
      <c r="S109" s="59">
        <f t="shared" si="9"/>
        <v>2</v>
      </c>
      <c r="T109" s="44">
        <f t="shared" si="10"/>
        <v>3</v>
      </c>
      <c r="U109" s="44">
        <f t="shared" si="11"/>
        <v>3</v>
      </c>
      <c r="V109" s="44">
        <f t="shared" si="12"/>
        <v>0</v>
      </c>
      <c r="W109" s="44">
        <f t="shared" si="13"/>
        <v>606</v>
      </c>
      <c r="X109" s="44">
        <f t="shared" si="14"/>
        <v>18</v>
      </c>
      <c r="Y109" s="6">
        <f t="shared" si="15"/>
        <v>2</v>
      </c>
      <c r="Z109" s="32" t="s">
        <v>261</v>
      </c>
    </row>
    <row r="110" spans="1:26" s="6" customFormat="1" x14ac:dyDescent="0.3">
      <c r="B110" s="6" t="s">
        <v>4</v>
      </c>
      <c r="I110" s="6" t="s">
        <v>4</v>
      </c>
      <c r="J110" s="6" t="s">
        <v>252</v>
      </c>
      <c r="K110" s="9" t="s">
        <v>2</v>
      </c>
      <c r="L110" s="44" t="s">
        <v>4</v>
      </c>
      <c r="M110" s="44" t="s">
        <v>4</v>
      </c>
      <c r="N110" s="44"/>
      <c r="O110" s="44"/>
      <c r="P110" s="9" t="s">
        <v>24</v>
      </c>
      <c r="Q110" s="6" t="s">
        <v>204</v>
      </c>
      <c r="R110" s="32" t="str">
        <f t="shared" si="8"/>
        <v>SUITCASE-DVRS(UHF) Crossband/No Inband; For APX (VHF+UHF) using Single-Band Antenna(s)</v>
      </c>
      <c r="S110" s="59">
        <f t="shared" si="9"/>
        <v>2</v>
      </c>
      <c r="T110" s="44">
        <f t="shared" si="10"/>
        <v>3</v>
      </c>
      <c r="U110" s="44">
        <f t="shared" si="11"/>
        <v>3</v>
      </c>
      <c r="V110" s="44">
        <f t="shared" si="12"/>
        <v>1</v>
      </c>
      <c r="W110" s="44">
        <f t="shared" si="13"/>
        <v>607</v>
      </c>
      <c r="X110" s="44">
        <f t="shared" si="14"/>
        <v>18</v>
      </c>
      <c r="Y110" s="6">
        <f t="shared" si="15"/>
        <v>2</v>
      </c>
      <c r="Z110" s="32" t="s">
        <v>261</v>
      </c>
    </row>
    <row r="111" spans="1:26" s="6" customFormat="1" x14ac:dyDescent="0.3">
      <c r="D111" s="6" t="s">
        <v>4</v>
      </c>
      <c r="J111" s="6" t="s">
        <v>252</v>
      </c>
      <c r="K111" s="9" t="s">
        <v>2</v>
      </c>
      <c r="L111" s="44" t="s">
        <v>4</v>
      </c>
      <c r="M111" s="44" t="s">
        <v>4</v>
      </c>
      <c r="N111" s="44"/>
      <c r="O111" s="44"/>
      <c r="P111" s="9" t="s">
        <v>229</v>
      </c>
      <c r="Q111" s="6" t="s">
        <v>204</v>
      </c>
      <c r="R111" s="32" t="str">
        <f t="shared" si="8"/>
        <v>SUITCASE-DVRS(UHF) Crossband/No Inband; For APX (VHF+UHF) using One All-Band Antenna</v>
      </c>
      <c r="S111" s="59">
        <f t="shared" si="9"/>
        <v>2</v>
      </c>
      <c r="T111" s="44">
        <f t="shared" si="10"/>
        <v>3</v>
      </c>
      <c r="U111" s="44">
        <f t="shared" si="11"/>
        <v>3</v>
      </c>
      <c r="V111" s="44">
        <f t="shared" si="12"/>
        <v>2</v>
      </c>
      <c r="W111" s="44">
        <f t="shared" si="13"/>
        <v>608</v>
      </c>
      <c r="X111" s="44">
        <f t="shared" si="14"/>
        <v>18</v>
      </c>
      <c r="Y111" s="6">
        <f t="shared" si="15"/>
        <v>2</v>
      </c>
      <c r="Z111" s="32" t="s">
        <v>261</v>
      </c>
    </row>
    <row r="112" spans="1:26" s="6" customFormat="1" x14ac:dyDescent="0.3">
      <c r="E112" s="6" t="s">
        <v>4</v>
      </c>
      <c r="G112" s="6" t="s">
        <v>4</v>
      </c>
      <c r="K112" s="9" t="s">
        <v>2</v>
      </c>
      <c r="L112" s="44" t="s">
        <v>4</v>
      </c>
      <c r="M112" s="44" t="s">
        <v>4</v>
      </c>
      <c r="N112" s="44"/>
      <c r="O112" s="44"/>
      <c r="P112" s="9" t="s">
        <v>137</v>
      </c>
      <c r="Q112" s="6" t="s">
        <v>205</v>
      </c>
      <c r="R112" s="32" t="str">
        <f t="shared" si="8"/>
        <v>SUITCASE-DVRS(UHF) Inband &amp; Crossband; For APX (VHF+UHF) using Unknown or User-Defined Antenna</v>
      </c>
      <c r="S112" s="59">
        <f t="shared" si="9"/>
        <v>2</v>
      </c>
      <c r="T112" s="44">
        <f t="shared" si="10"/>
        <v>3</v>
      </c>
      <c r="U112" s="44">
        <f t="shared" si="11"/>
        <v>5</v>
      </c>
      <c r="V112" s="44">
        <f t="shared" si="12"/>
        <v>0</v>
      </c>
      <c r="W112" s="44">
        <f t="shared" si="13"/>
        <v>612</v>
      </c>
      <c r="X112" s="44">
        <f t="shared" si="14"/>
        <v>10</v>
      </c>
      <c r="Y112" s="6">
        <f t="shared" si="15"/>
        <v>2</v>
      </c>
      <c r="Z112" s="32" t="s">
        <v>261</v>
      </c>
    </row>
    <row r="113" spans="2:26" s="6" customFormat="1" x14ac:dyDescent="0.3">
      <c r="B113" s="6" t="s">
        <v>4</v>
      </c>
      <c r="G113" s="6" t="s">
        <v>4</v>
      </c>
      <c r="K113" s="9" t="s">
        <v>2</v>
      </c>
      <c r="L113" s="44" t="s">
        <v>4</v>
      </c>
      <c r="M113" s="44" t="s">
        <v>4</v>
      </c>
      <c r="N113" s="44"/>
      <c r="O113" s="44"/>
      <c r="P113" s="9" t="s">
        <v>24</v>
      </c>
      <c r="Q113" s="6" t="s">
        <v>205</v>
      </c>
      <c r="R113" s="32" t="str">
        <f t="shared" si="8"/>
        <v>SUITCASE-DVRS(UHF) Inband &amp; Crossband; For APX (VHF+UHF) using Single-Band Antenna(s)</v>
      </c>
      <c r="S113" s="59">
        <f t="shared" si="9"/>
        <v>2</v>
      </c>
      <c r="T113" s="44">
        <f t="shared" si="10"/>
        <v>3</v>
      </c>
      <c r="U113" s="44">
        <f t="shared" si="11"/>
        <v>5</v>
      </c>
      <c r="V113" s="44">
        <f t="shared" si="12"/>
        <v>1</v>
      </c>
      <c r="W113" s="44">
        <f t="shared" si="13"/>
        <v>613</v>
      </c>
      <c r="X113" s="44">
        <f t="shared" si="14"/>
        <v>8</v>
      </c>
      <c r="Y113" s="6">
        <f t="shared" si="15"/>
        <v>2</v>
      </c>
      <c r="Z113" s="32" t="s">
        <v>261</v>
      </c>
    </row>
    <row r="114" spans="2:26" s="6" customFormat="1" x14ac:dyDescent="0.3">
      <c r="E114" s="6" t="s">
        <v>4</v>
      </c>
      <c r="G114" s="6" t="s">
        <v>4</v>
      </c>
      <c r="K114" s="9" t="s">
        <v>2</v>
      </c>
      <c r="L114" s="44" t="s">
        <v>4</v>
      </c>
      <c r="M114" s="44" t="s">
        <v>4</v>
      </c>
      <c r="N114" s="44"/>
      <c r="O114" s="44"/>
      <c r="P114" s="9" t="s">
        <v>229</v>
      </c>
      <c r="Q114" s="6" t="s">
        <v>205</v>
      </c>
      <c r="R114" s="32" t="str">
        <f t="shared" si="8"/>
        <v>SUITCASE-DVRS(UHF) Inband &amp; Crossband; For APX (VHF+UHF) using One All-Band Antenna</v>
      </c>
      <c r="S114" s="59">
        <f t="shared" si="9"/>
        <v>2</v>
      </c>
      <c r="T114" s="44">
        <f t="shared" si="10"/>
        <v>3</v>
      </c>
      <c r="U114" s="44">
        <f t="shared" si="11"/>
        <v>5</v>
      </c>
      <c r="V114" s="44">
        <f t="shared" si="12"/>
        <v>2</v>
      </c>
      <c r="W114" s="44">
        <f t="shared" si="13"/>
        <v>614</v>
      </c>
      <c r="X114" s="44">
        <f t="shared" si="14"/>
        <v>10</v>
      </c>
      <c r="Y114" s="6">
        <f t="shared" si="15"/>
        <v>2</v>
      </c>
      <c r="Z114" s="32" t="s">
        <v>261</v>
      </c>
    </row>
    <row r="115" spans="2:26" s="6" customFormat="1" x14ac:dyDescent="0.3">
      <c r="B115" s="6" t="s">
        <v>4</v>
      </c>
      <c r="K115" s="9" t="s">
        <v>2</v>
      </c>
      <c r="L115" s="44"/>
      <c r="M115" s="44"/>
      <c r="N115" s="56" t="s">
        <v>4</v>
      </c>
      <c r="O115" s="44"/>
      <c r="P115" s="9" t="s">
        <v>137</v>
      </c>
      <c r="Q115" s="33" t="s">
        <v>213</v>
      </c>
      <c r="R115" s="32" t="str">
        <f t="shared" si="8"/>
        <v>SUITCASE-DVRS(UHF) Crossband; For APX (700) using Unknown or User-Defined Antenna</v>
      </c>
      <c r="S115" s="59">
        <f t="shared" si="9"/>
        <v>2</v>
      </c>
      <c r="T115" s="44">
        <f t="shared" si="10"/>
        <v>4</v>
      </c>
      <c r="U115" s="44">
        <f t="shared" si="11"/>
        <v>4</v>
      </c>
      <c r="V115" s="44">
        <f t="shared" si="12"/>
        <v>0</v>
      </c>
      <c r="W115" s="44">
        <f t="shared" si="13"/>
        <v>626</v>
      </c>
      <c r="X115" s="44">
        <f t="shared" si="14"/>
        <v>2</v>
      </c>
      <c r="Y115" s="6">
        <f t="shared" si="15"/>
        <v>1</v>
      </c>
      <c r="Z115" s="32" t="s">
        <v>261</v>
      </c>
    </row>
    <row r="116" spans="2:26" s="6" customFormat="1" x14ac:dyDescent="0.3">
      <c r="B116" s="6" t="s">
        <v>4</v>
      </c>
      <c r="K116" s="9" t="s">
        <v>2</v>
      </c>
      <c r="L116" s="44"/>
      <c r="M116" s="44"/>
      <c r="N116" s="56" t="s">
        <v>4</v>
      </c>
      <c r="O116" s="44"/>
      <c r="P116" s="9" t="s">
        <v>24</v>
      </c>
      <c r="Q116" s="33" t="s">
        <v>213</v>
      </c>
      <c r="R116" s="32" t="str">
        <f t="shared" si="8"/>
        <v>SUITCASE-DVRS(UHF) Crossband; For APX (700) using Single-Band Antenna(s)</v>
      </c>
      <c r="S116" s="59">
        <f t="shared" si="9"/>
        <v>2</v>
      </c>
      <c r="T116" s="44">
        <f t="shared" si="10"/>
        <v>4</v>
      </c>
      <c r="U116" s="44">
        <f t="shared" si="11"/>
        <v>4</v>
      </c>
      <c r="V116" s="44">
        <f t="shared" si="12"/>
        <v>1</v>
      </c>
      <c r="W116" s="44">
        <f t="shared" si="13"/>
        <v>627</v>
      </c>
      <c r="X116" s="44">
        <f t="shared" si="14"/>
        <v>2</v>
      </c>
      <c r="Y116" s="6">
        <f t="shared" si="15"/>
        <v>1</v>
      </c>
      <c r="Z116" s="32" t="s">
        <v>261</v>
      </c>
    </row>
    <row r="117" spans="2:26" s="6" customFormat="1" x14ac:dyDescent="0.3">
      <c r="B117" s="6" t="s">
        <v>4</v>
      </c>
      <c r="K117" s="9" t="s">
        <v>2</v>
      </c>
      <c r="L117" s="44"/>
      <c r="M117" s="44"/>
      <c r="N117" s="56" t="s">
        <v>4</v>
      </c>
      <c r="O117" s="44"/>
      <c r="P117" s="9" t="s">
        <v>229</v>
      </c>
      <c r="Q117" s="33" t="s">
        <v>213</v>
      </c>
      <c r="R117" s="32" t="str">
        <f t="shared" si="8"/>
        <v>SUITCASE-DVRS(UHF) Crossband; For APX (700) using One All-Band Antenna</v>
      </c>
      <c r="S117" s="59">
        <f t="shared" si="9"/>
        <v>2</v>
      </c>
      <c r="T117" s="44">
        <f t="shared" si="10"/>
        <v>4</v>
      </c>
      <c r="U117" s="44">
        <f t="shared" si="11"/>
        <v>4</v>
      </c>
      <c r="V117" s="44">
        <f t="shared" si="12"/>
        <v>2</v>
      </c>
      <c r="W117" s="44">
        <f t="shared" si="13"/>
        <v>628</v>
      </c>
      <c r="X117" s="44">
        <f t="shared" si="14"/>
        <v>2</v>
      </c>
      <c r="Y117" s="6">
        <f t="shared" si="15"/>
        <v>1</v>
      </c>
      <c r="Z117" s="32" t="s">
        <v>261</v>
      </c>
    </row>
    <row r="118" spans="2:26" s="6" customFormat="1" x14ac:dyDescent="0.3">
      <c r="E118" s="6" t="s">
        <v>4</v>
      </c>
      <c r="K118" s="9" t="s">
        <v>2</v>
      </c>
      <c r="L118" s="44" t="s">
        <v>4</v>
      </c>
      <c r="M118" s="44"/>
      <c r="N118" s="56" t="s">
        <v>4</v>
      </c>
      <c r="O118" s="44"/>
      <c r="P118" s="9" t="s">
        <v>137</v>
      </c>
      <c r="Q118" s="33" t="s">
        <v>213</v>
      </c>
      <c r="R118" s="32" t="str">
        <f t="shared" si="8"/>
        <v>SUITCASE-DVRS(UHF) Crossband; For APX (VHF+700) using Unknown or User-Defined Antenna</v>
      </c>
      <c r="S118" s="59">
        <f t="shared" si="9"/>
        <v>2</v>
      </c>
      <c r="T118" s="44">
        <f t="shared" si="10"/>
        <v>5</v>
      </c>
      <c r="U118" s="44">
        <f t="shared" si="11"/>
        <v>4</v>
      </c>
      <c r="V118" s="44">
        <f t="shared" si="12"/>
        <v>0</v>
      </c>
      <c r="W118" s="44">
        <f t="shared" si="13"/>
        <v>643</v>
      </c>
      <c r="X118" s="44">
        <f t="shared" si="14"/>
        <v>4</v>
      </c>
      <c r="Y118" s="6">
        <f t="shared" si="15"/>
        <v>2</v>
      </c>
      <c r="Z118" s="32" t="s">
        <v>261</v>
      </c>
    </row>
    <row r="119" spans="2:26" s="6" customFormat="1" x14ac:dyDescent="0.3">
      <c r="C119" s="6" t="s">
        <v>4</v>
      </c>
      <c r="K119" s="9" t="s">
        <v>2</v>
      </c>
      <c r="L119" s="44" t="s">
        <v>4</v>
      </c>
      <c r="M119" s="44"/>
      <c r="N119" s="56" t="s">
        <v>4</v>
      </c>
      <c r="O119" s="44"/>
      <c r="P119" s="9" t="s">
        <v>24</v>
      </c>
      <c r="Q119" s="33" t="s">
        <v>213</v>
      </c>
      <c r="R119" s="32" t="str">
        <f t="shared" si="8"/>
        <v>SUITCASE-DVRS(UHF) Crossband; For APX (VHF+700) using Single-Band Antenna(s)</v>
      </c>
      <c r="S119" s="59">
        <f t="shared" si="9"/>
        <v>2</v>
      </c>
      <c r="T119" s="44">
        <f t="shared" si="10"/>
        <v>5</v>
      </c>
      <c r="U119" s="44">
        <f t="shared" si="11"/>
        <v>4</v>
      </c>
      <c r="V119" s="44">
        <f t="shared" si="12"/>
        <v>1</v>
      </c>
      <c r="W119" s="44">
        <f t="shared" si="13"/>
        <v>644</v>
      </c>
      <c r="X119" s="44">
        <f t="shared" si="14"/>
        <v>17</v>
      </c>
      <c r="Y119" s="6">
        <f t="shared" si="15"/>
        <v>2</v>
      </c>
      <c r="Z119" s="32" t="s">
        <v>261</v>
      </c>
    </row>
    <row r="120" spans="2:26" s="6" customFormat="1" x14ac:dyDescent="0.3">
      <c r="E120" s="6" t="s">
        <v>4</v>
      </c>
      <c r="K120" s="9" t="s">
        <v>2</v>
      </c>
      <c r="L120" s="44" t="s">
        <v>4</v>
      </c>
      <c r="M120" s="44"/>
      <c r="N120" s="56" t="s">
        <v>4</v>
      </c>
      <c r="O120" s="44"/>
      <c r="P120" s="9" t="s">
        <v>229</v>
      </c>
      <c r="Q120" s="33" t="s">
        <v>213</v>
      </c>
      <c r="R120" s="32" t="str">
        <f t="shared" si="8"/>
        <v>SUITCASE-DVRS(UHF) Crossband; For APX (VHF+700) using One All-Band Antenna</v>
      </c>
      <c r="S120" s="59">
        <f t="shared" si="9"/>
        <v>2</v>
      </c>
      <c r="T120" s="44">
        <f t="shared" si="10"/>
        <v>5</v>
      </c>
      <c r="U120" s="44">
        <f t="shared" si="11"/>
        <v>4</v>
      </c>
      <c r="V120" s="44">
        <f t="shared" si="12"/>
        <v>2</v>
      </c>
      <c r="W120" s="44">
        <f t="shared" si="13"/>
        <v>645</v>
      </c>
      <c r="X120" s="44">
        <f t="shared" si="14"/>
        <v>4</v>
      </c>
      <c r="Y120" s="6">
        <f t="shared" si="15"/>
        <v>2</v>
      </c>
      <c r="Z120" s="32" t="s">
        <v>261</v>
      </c>
    </row>
    <row r="121" spans="2:26" s="6" customFormat="1" x14ac:dyDescent="0.3">
      <c r="G121" s="6" t="s">
        <v>4</v>
      </c>
      <c r="K121" s="9" t="s">
        <v>2</v>
      </c>
      <c r="L121" s="44"/>
      <c r="M121" s="44" t="s">
        <v>4</v>
      </c>
      <c r="N121" s="56" t="s">
        <v>4</v>
      </c>
      <c r="O121" s="44"/>
      <c r="P121" s="9" t="s">
        <v>137</v>
      </c>
      <c r="Q121" s="6" t="s">
        <v>203</v>
      </c>
      <c r="R121" s="32" t="str">
        <f t="shared" si="8"/>
        <v>SUITCASE-DVRS(UHF) Inband/No Crossband; For APX (UHF+700) using Unknown or User-Defined Antenna</v>
      </c>
      <c r="S121" s="59">
        <f t="shared" si="9"/>
        <v>2</v>
      </c>
      <c r="T121" s="44">
        <f t="shared" si="10"/>
        <v>6</v>
      </c>
      <c r="U121" s="44">
        <f t="shared" si="11"/>
        <v>1</v>
      </c>
      <c r="V121" s="44">
        <f t="shared" si="12"/>
        <v>0</v>
      </c>
      <c r="W121" s="44">
        <f t="shared" si="13"/>
        <v>651</v>
      </c>
      <c r="X121" s="44">
        <f t="shared" si="14"/>
        <v>6</v>
      </c>
      <c r="Y121" s="6">
        <f t="shared" si="15"/>
        <v>2</v>
      </c>
      <c r="Z121" s="32" t="s">
        <v>261</v>
      </c>
    </row>
    <row r="122" spans="2:26" s="6" customFormat="1" x14ac:dyDescent="0.3">
      <c r="B122" s="6" t="s">
        <v>4</v>
      </c>
      <c r="G122" s="6" t="s">
        <v>4</v>
      </c>
      <c r="K122" s="9" t="s">
        <v>2</v>
      </c>
      <c r="L122" s="44"/>
      <c r="M122" s="44" t="s">
        <v>4</v>
      </c>
      <c r="N122" s="56" t="s">
        <v>4</v>
      </c>
      <c r="O122" s="44"/>
      <c r="P122" s="9" t="s">
        <v>24</v>
      </c>
      <c r="Q122" s="6" t="s">
        <v>203</v>
      </c>
      <c r="R122" s="32" t="str">
        <f t="shared" si="8"/>
        <v>SUITCASE-DVRS(UHF) Inband/No Crossband; For APX (UHF+700) using Single-Band Antenna(s)</v>
      </c>
      <c r="S122" s="59">
        <f t="shared" si="9"/>
        <v>2</v>
      </c>
      <c r="T122" s="44">
        <f t="shared" si="10"/>
        <v>6</v>
      </c>
      <c r="U122" s="44">
        <f t="shared" si="11"/>
        <v>1</v>
      </c>
      <c r="V122" s="44">
        <f t="shared" si="12"/>
        <v>1</v>
      </c>
      <c r="W122" s="44">
        <f t="shared" si="13"/>
        <v>652</v>
      </c>
      <c r="X122" s="44">
        <f t="shared" si="14"/>
        <v>8</v>
      </c>
      <c r="Y122" s="6">
        <f t="shared" si="15"/>
        <v>2</v>
      </c>
      <c r="Z122" s="32" t="s">
        <v>261</v>
      </c>
    </row>
    <row r="123" spans="2:26" s="6" customFormat="1" x14ac:dyDescent="0.3">
      <c r="G123" s="6" t="s">
        <v>4</v>
      </c>
      <c r="K123" s="9" t="s">
        <v>2</v>
      </c>
      <c r="L123" s="44"/>
      <c r="M123" s="44" t="s">
        <v>4</v>
      </c>
      <c r="N123" s="56" t="s">
        <v>4</v>
      </c>
      <c r="O123" s="44"/>
      <c r="P123" s="9" t="s">
        <v>229</v>
      </c>
      <c r="Q123" s="6" t="s">
        <v>203</v>
      </c>
      <c r="R123" s="32" t="str">
        <f t="shared" si="8"/>
        <v>SUITCASE-DVRS(UHF) Inband/No Crossband; For APX (UHF+700) using One All-Band Antenna</v>
      </c>
      <c r="S123" s="59">
        <f t="shared" si="9"/>
        <v>2</v>
      </c>
      <c r="T123" s="44">
        <f t="shared" si="10"/>
        <v>6</v>
      </c>
      <c r="U123" s="44">
        <f t="shared" si="11"/>
        <v>1</v>
      </c>
      <c r="V123" s="44">
        <f t="shared" si="12"/>
        <v>2</v>
      </c>
      <c r="W123" s="44">
        <f t="shared" si="13"/>
        <v>653</v>
      </c>
      <c r="X123" s="44">
        <f t="shared" si="14"/>
        <v>6</v>
      </c>
      <c r="Y123" s="6">
        <f t="shared" si="15"/>
        <v>2</v>
      </c>
      <c r="Z123" s="32" t="s">
        <v>261</v>
      </c>
    </row>
    <row r="124" spans="2:26" s="6" customFormat="1" x14ac:dyDescent="0.3">
      <c r="D124" s="6" t="s">
        <v>4</v>
      </c>
      <c r="J124" s="6" t="s">
        <v>252</v>
      </c>
      <c r="K124" s="9" t="s">
        <v>2</v>
      </c>
      <c r="L124" s="44"/>
      <c r="M124" s="44" t="s">
        <v>4</v>
      </c>
      <c r="N124" s="56" t="s">
        <v>4</v>
      </c>
      <c r="O124" s="44"/>
      <c r="P124" s="9" t="s">
        <v>137</v>
      </c>
      <c r="Q124" s="6" t="s">
        <v>204</v>
      </c>
      <c r="R124" s="32" t="str">
        <f t="shared" si="8"/>
        <v>SUITCASE-DVRS(UHF) Crossband/No Inband; For APX (UHF+700) using Unknown or User-Defined Antenna</v>
      </c>
      <c r="S124" s="59">
        <f t="shared" si="9"/>
        <v>2</v>
      </c>
      <c r="T124" s="44">
        <f t="shared" si="10"/>
        <v>6</v>
      </c>
      <c r="U124" s="44">
        <f t="shared" si="11"/>
        <v>3</v>
      </c>
      <c r="V124" s="44">
        <f t="shared" si="12"/>
        <v>0</v>
      </c>
      <c r="W124" s="44">
        <f t="shared" si="13"/>
        <v>657</v>
      </c>
      <c r="X124" s="44">
        <f t="shared" si="14"/>
        <v>18</v>
      </c>
      <c r="Y124" s="6">
        <f t="shared" si="15"/>
        <v>2</v>
      </c>
      <c r="Z124" s="32" t="s">
        <v>261</v>
      </c>
    </row>
    <row r="125" spans="2:26" s="6" customFormat="1" x14ac:dyDescent="0.3">
      <c r="B125" s="6" t="s">
        <v>4</v>
      </c>
      <c r="I125" s="6" t="s">
        <v>4</v>
      </c>
      <c r="J125" s="6" t="s">
        <v>252</v>
      </c>
      <c r="K125" s="9" t="s">
        <v>2</v>
      </c>
      <c r="L125" s="44"/>
      <c r="M125" s="44" t="s">
        <v>4</v>
      </c>
      <c r="N125" s="56" t="s">
        <v>4</v>
      </c>
      <c r="O125" s="44"/>
      <c r="P125" s="9" t="s">
        <v>24</v>
      </c>
      <c r="Q125" s="6" t="s">
        <v>204</v>
      </c>
      <c r="R125" s="32" t="str">
        <f t="shared" si="8"/>
        <v>SUITCASE-DVRS(UHF) Crossband/No Inband; For APX (UHF+700) using Single-Band Antenna(s)</v>
      </c>
      <c r="S125" s="59">
        <f t="shared" si="9"/>
        <v>2</v>
      </c>
      <c r="T125" s="44">
        <f t="shared" si="10"/>
        <v>6</v>
      </c>
      <c r="U125" s="44">
        <f t="shared" si="11"/>
        <v>3</v>
      </c>
      <c r="V125" s="44">
        <f t="shared" si="12"/>
        <v>1</v>
      </c>
      <c r="W125" s="44">
        <f t="shared" si="13"/>
        <v>658</v>
      </c>
      <c r="X125" s="44">
        <f t="shared" si="14"/>
        <v>18</v>
      </c>
      <c r="Y125" s="6">
        <f t="shared" si="15"/>
        <v>2</v>
      </c>
      <c r="Z125" s="32" t="s">
        <v>261</v>
      </c>
    </row>
    <row r="126" spans="2:26" s="6" customFormat="1" x14ac:dyDescent="0.3">
      <c r="D126" s="6" t="s">
        <v>4</v>
      </c>
      <c r="J126" s="6" t="s">
        <v>252</v>
      </c>
      <c r="K126" s="9" t="s">
        <v>2</v>
      </c>
      <c r="L126" s="44"/>
      <c r="M126" s="44" t="s">
        <v>4</v>
      </c>
      <c r="N126" s="56" t="s">
        <v>4</v>
      </c>
      <c r="O126" s="44"/>
      <c r="P126" s="9" t="s">
        <v>229</v>
      </c>
      <c r="Q126" s="6" t="s">
        <v>204</v>
      </c>
      <c r="R126" s="32" t="str">
        <f t="shared" si="8"/>
        <v>SUITCASE-DVRS(UHF) Crossband/No Inband; For APX (UHF+700) using One All-Band Antenna</v>
      </c>
      <c r="S126" s="59">
        <f t="shared" si="9"/>
        <v>2</v>
      </c>
      <c r="T126" s="44">
        <f t="shared" si="10"/>
        <v>6</v>
      </c>
      <c r="U126" s="44">
        <f t="shared" si="11"/>
        <v>3</v>
      </c>
      <c r="V126" s="44">
        <f t="shared" si="12"/>
        <v>2</v>
      </c>
      <c r="W126" s="44">
        <f t="shared" si="13"/>
        <v>659</v>
      </c>
      <c r="X126" s="44">
        <f t="shared" si="14"/>
        <v>18</v>
      </c>
      <c r="Y126" s="6">
        <f t="shared" si="15"/>
        <v>2</v>
      </c>
      <c r="Z126" s="32" t="s">
        <v>261</v>
      </c>
    </row>
    <row r="127" spans="2:26" s="6" customFormat="1" x14ac:dyDescent="0.3">
      <c r="E127" s="6" t="s">
        <v>4</v>
      </c>
      <c r="G127" s="6" t="s">
        <v>4</v>
      </c>
      <c r="K127" s="9" t="s">
        <v>2</v>
      </c>
      <c r="L127" s="44"/>
      <c r="M127" s="44" t="s">
        <v>4</v>
      </c>
      <c r="N127" s="56" t="s">
        <v>4</v>
      </c>
      <c r="O127" s="44"/>
      <c r="P127" s="9" t="s">
        <v>137</v>
      </c>
      <c r="Q127" s="6" t="s">
        <v>205</v>
      </c>
      <c r="R127" s="32" t="str">
        <f t="shared" si="8"/>
        <v>SUITCASE-DVRS(UHF) Inband &amp; Crossband; For APX (UHF+700) using Unknown or User-Defined Antenna</v>
      </c>
      <c r="S127" s="59">
        <f t="shared" si="9"/>
        <v>2</v>
      </c>
      <c r="T127" s="44">
        <f t="shared" si="10"/>
        <v>6</v>
      </c>
      <c r="U127" s="44">
        <f t="shared" si="11"/>
        <v>5</v>
      </c>
      <c r="V127" s="44">
        <f t="shared" si="12"/>
        <v>0</v>
      </c>
      <c r="W127" s="44">
        <f t="shared" si="13"/>
        <v>663</v>
      </c>
      <c r="X127" s="44">
        <f t="shared" si="14"/>
        <v>10</v>
      </c>
      <c r="Y127" s="6">
        <f t="shared" si="15"/>
        <v>2</v>
      </c>
      <c r="Z127" s="32" t="s">
        <v>261</v>
      </c>
    </row>
    <row r="128" spans="2:26" s="6" customFormat="1" x14ac:dyDescent="0.3">
      <c r="B128" s="6" t="s">
        <v>4</v>
      </c>
      <c r="G128" s="6" t="s">
        <v>4</v>
      </c>
      <c r="K128" s="9" t="s">
        <v>2</v>
      </c>
      <c r="L128" s="44"/>
      <c r="M128" s="44" t="s">
        <v>4</v>
      </c>
      <c r="N128" s="56" t="s">
        <v>4</v>
      </c>
      <c r="O128" s="44"/>
      <c r="P128" s="9" t="s">
        <v>24</v>
      </c>
      <c r="Q128" s="6" t="s">
        <v>205</v>
      </c>
      <c r="R128" s="32" t="str">
        <f t="shared" si="8"/>
        <v>SUITCASE-DVRS(UHF) Inband &amp; Crossband; For APX (UHF+700) using Single-Band Antenna(s)</v>
      </c>
      <c r="S128" s="59">
        <f t="shared" si="9"/>
        <v>2</v>
      </c>
      <c r="T128" s="44">
        <f t="shared" si="10"/>
        <v>6</v>
      </c>
      <c r="U128" s="44">
        <f t="shared" si="11"/>
        <v>5</v>
      </c>
      <c r="V128" s="44">
        <f t="shared" si="12"/>
        <v>1</v>
      </c>
      <c r="W128" s="44">
        <f t="shared" si="13"/>
        <v>664</v>
      </c>
      <c r="X128" s="44">
        <f t="shared" si="14"/>
        <v>8</v>
      </c>
      <c r="Y128" s="6">
        <f t="shared" si="15"/>
        <v>2</v>
      </c>
      <c r="Z128" s="32" t="s">
        <v>261</v>
      </c>
    </row>
    <row r="129" spans="2:26" s="6" customFormat="1" x14ac:dyDescent="0.3">
      <c r="E129" s="6" t="s">
        <v>4</v>
      </c>
      <c r="G129" s="6" t="s">
        <v>4</v>
      </c>
      <c r="K129" s="9" t="s">
        <v>2</v>
      </c>
      <c r="L129" s="44"/>
      <c r="M129" s="44" t="s">
        <v>4</v>
      </c>
      <c r="N129" s="56" t="s">
        <v>4</v>
      </c>
      <c r="O129" s="44"/>
      <c r="P129" s="9" t="s">
        <v>229</v>
      </c>
      <c r="Q129" s="6" t="s">
        <v>205</v>
      </c>
      <c r="R129" s="32" t="str">
        <f t="shared" si="8"/>
        <v>SUITCASE-DVRS(UHF) Inband &amp; Crossband; For APX (UHF+700) using One All-Band Antenna</v>
      </c>
      <c r="S129" s="59">
        <f t="shared" si="9"/>
        <v>2</v>
      </c>
      <c r="T129" s="44">
        <f t="shared" si="10"/>
        <v>6</v>
      </c>
      <c r="U129" s="44">
        <f t="shared" si="11"/>
        <v>5</v>
      </c>
      <c r="V129" s="44">
        <f t="shared" si="12"/>
        <v>2</v>
      </c>
      <c r="W129" s="44">
        <f t="shared" si="13"/>
        <v>665</v>
      </c>
      <c r="X129" s="44">
        <f t="shared" si="14"/>
        <v>10</v>
      </c>
      <c r="Y129" s="6">
        <f t="shared" si="15"/>
        <v>2</v>
      </c>
      <c r="Z129" s="32" t="s">
        <v>261</v>
      </c>
    </row>
    <row r="130" spans="2:26" s="6" customFormat="1" x14ac:dyDescent="0.3">
      <c r="G130" s="6" t="s">
        <v>4</v>
      </c>
      <c r="K130" s="9" t="s">
        <v>2</v>
      </c>
      <c r="L130" s="44" t="s">
        <v>4</v>
      </c>
      <c r="M130" s="44" t="s">
        <v>4</v>
      </c>
      <c r="N130" s="56" t="s">
        <v>4</v>
      </c>
      <c r="O130" s="44"/>
      <c r="P130" s="9" t="s">
        <v>137</v>
      </c>
      <c r="Q130" s="6" t="s">
        <v>203</v>
      </c>
      <c r="R130" s="32" t="str">
        <f t="shared" si="8"/>
        <v>SUITCASE-DVRS(UHF) Inband/No Crossband; For APX (VHF+UHF+700) using Unknown or User-Defined Antenna</v>
      </c>
      <c r="S130" s="59">
        <f t="shared" si="9"/>
        <v>2</v>
      </c>
      <c r="T130" s="44">
        <f t="shared" si="10"/>
        <v>7</v>
      </c>
      <c r="U130" s="44">
        <f t="shared" si="11"/>
        <v>1</v>
      </c>
      <c r="V130" s="44">
        <f t="shared" si="12"/>
        <v>0</v>
      </c>
      <c r="W130" s="44">
        <f t="shared" si="13"/>
        <v>668</v>
      </c>
      <c r="X130" s="44">
        <f t="shared" si="14"/>
        <v>6</v>
      </c>
      <c r="Y130" s="6">
        <f t="shared" si="15"/>
        <v>3</v>
      </c>
      <c r="Z130" s="32" t="s">
        <v>261</v>
      </c>
    </row>
    <row r="131" spans="2:26" s="6" customFormat="1" x14ac:dyDescent="0.3">
      <c r="B131" s="6" t="s">
        <v>4</v>
      </c>
      <c r="G131" s="6" t="s">
        <v>4</v>
      </c>
      <c r="K131" s="9" t="s">
        <v>2</v>
      </c>
      <c r="L131" s="44" t="s">
        <v>4</v>
      </c>
      <c r="M131" s="44" t="s">
        <v>4</v>
      </c>
      <c r="N131" s="56" t="s">
        <v>4</v>
      </c>
      <c r="O131" s="44"/>
      <c r="P131" s="9" t="s">
        <v>24</v>
      </c>
      <c r="Q131" s="6" t="s">
        <v>203</v>
      </c>
      <c r="R131" s="32" t="str">
        <f t="shared" si="8"/>
        <v>SUITCASE-DVRS(UHF) Inband/No Crossband; For APX (VHF+UHF+700) using Single-Band Antenna(s)</v>
      </c>
      <c r="S131" s="59">
        <f t="shared" si="9"/>
        <v>2</v>
      </c>
      <c r="T131" s="44">
        <f t="shared" si="10"/>
        <v>7</v>
      </c>
      <c r="U131" s="44">
        <f t="shared" si="11"/>
        <v>1</v>
      </c>
      <c r="V131" s="44">
        <f t="shared" si="12"/>
        <v>1</v>
      </c>
      <c r="W131" s="44">
        <f t="shared" si="13"/>
        <v>669</v>
      </c>
      <c r="X131" s="44">
        <f t="shared" si="14"/>
        <v>8</v>
      </c>
      <c r="Y131" s="6">
        <f t="shared" si="15"/>
        <v>3</v>
      </c>
      <c r="Z131" s="32" t="s">
        <v>261</v>
      </c>
    </row>
    <row r="132" spans="2:26" s="6" customFormat="1" x14ac:dyDescent="0.3">
      <c r="G132" s="6" t="s">
        <v>4</v>
      </c>
      <c r="K132" s="9" t="s">
        <v>2</v>
      </c>
      <c r="L132" s="44" t="s">
        <v>4</v>
      </c>
      <c r="M132" s="44" t="s">
        <v>4</v>
      </c>
      <c r="N132" s="56" t="s">
        <v>4</v>
      </c>
      <c r="O132" s="44"/>
      <c r="P132" s="9" t="s">
        <v>229</v>
      </c>
      <c r="Q132" s="6" t="s">
        <v>203</v>
      </c>
      <c r="R132" s="32" t="str">
        <f t="shared" si="8"/>
        <v>SUITCASE-DVRS(UHF) Inband/No Crossband; For APX (VHF+UHF+700) using One All-Band Antenna</v>
      </c>
      <c r="S132" s="59">
        <f t="shared" si="9"/>
        <v>2</v>
      </c>
      <c r="T132" s="44">
        <f t="shared" si="10"/>
        <v>7</v>
      </c>
      <c r="U132" s="44">
        <f t="shared" si="11"/>
        <v>1</v>
      </c>
      <c r="V132" s="44">
        <f t="shared" si="12"/>
        <v>2</v>
      </c>
      <c r="W132" s="44">
        <f t="shared" si="13"/>
        <v>670</v>
      </c>
      <c r="X132" s="44">
        <f t="shared" si="14"/>
        <v>6</v>
      </c>
      <c r="Y132" s="6">
        <f t="shared" si="15"/>
        <v>3</v>
      </c>
      <c r="Z132" s="32" t="s">
        <v>261</v>
      </c>
    </row>
    <row r="133" spans="2:26" s="6" customFormat="1" x14ac:dyDescent="0.3">
      <c r="F133" s="6" t="s">
        <v>4</v>
      </c>
      <c r="J133" s="6" t="s">
        <v>252</v>
      </c>
      <c r="K133" s="9" t="s">
        <v>2</v>
      </c>
      <c r="L133" s="44" t="s">
        <v>4</v>
      </c>
      <c r="M133" s="44" t="s">
        <v>4</v>
      </c>
      <c r="N133" s="56" t="s">
        <v>4</v>
      </c>
      <c r="O133" s="44"/>
      <c r="P133" s="9" t="s">
        <v>137</v>
      </c>
      <c r="Q133" s="6" t="s">
        <v>204</v>
      </c>
      <c r="R133" s="32" t="str">
        <f t="shared" si="8"/>
        <v>SUITCASE-DVRS(UHF) Crossband/No Inband; For APX (VHF+UHF+700) using Unknown or User-Defined Antenna</v>
      </c>
      <c r="S133" s="59">
        <f t="shared" si="9"/>
        <v>2</v>
      </c>
      <c r="T133" s="44">
        <f t="shared" si="10"/>
        <v>7</v>
      </c>
      <c r="U133" s="44">
        <f t="shared" si="11"/>
        <v>3</v>
      </c>
      <c r="V133" s="44">
        <f t="shared" si="12"/>
        <v>0</v>
      </c>
      <c r="W133" s="44">
        <f t="shared" si="13"/>
        <v>674</v>
      </c>
      <c r="X133" s="44">
        <f t="shared" si="14"/>
        <v>18</v>
      </c>
      <c r="Y133" s="6">
        <f t="shared" si="15"/>
        <v>3</v>
      </c>
      <c r="Z133" s="32" t="s">
        <v>261</v>
      </c>
    </row>
    <row r="134" spans="2:26" s="6" customFormat="1" x14ac:dyDescent="0.3">
      <c r="B134" s="6" t="s">
        <v>4</v>
      </c>
      <c r="I134" s="6" t="s">
        <v>4</v>
      </c>
      <c r="J134" s="6" t="s">
        <v>252</v>
      </c>
      <c r="K134" s="9" t="s">
        <v>2</v>
      </c>
      <c r="L134" s="44" t="s">
        <v>4</v>
      </c>
      <c r="M134" s="44" t="s">
        <v>4</v>
      </c>
      <c r="N134" s="56" t="s">
        <v>4</v>
      </c>
      <c r="O134" s="44"/>
      <c r="P134" s="9" t="s">
        <v>24</v>
      </c>
      <c r="Q134" s="6" t="s">
        <v>204</v>
      </c>
      <c r="R134" s="32" t="str">
        <f t="shared" si="8"/>
        <v>SUITCASE-DVRS(UHF) Crossband/No Inband; For APX (VHF+UHF+700) using Single-Band Antenna(s)</v>
      </c>
      <c r="S134" s="59">
        <f t="shared" si="9"/>
        <v>2</v>
      </c>
      <c r="T134" s="44">
        <f t="shared" si="10"/>
        <v>7</v>
      </c>
      <c r="U134" s="44">
        <f t="shared" si="11"/>
        <v>3</v>
      </c>
      <c r="V134" s="44">
        <f t="shared" si="12"/>
        <v>1</v>
      </c>
      <c r="W134" s="44">
        <f t="shared" si="13"/>
        <v>675</v>
      </c>
      <c r="X134" s="44">
        <f t="shared" si="14"/>
        <v>18</v>
      </c>
      <c r="Y134" s="6">
        <f t="shared" si="15"/>
        <v>3</v>
      </c>
      <c r="Z134" s="32" t="s">
        <v>261</v>
      </c>
    </row>
    <row r="135" spans="2:26" s="6" customFormat="1" x14ac:dyDescent="0.3">
      <c r="F135" s="6" t="s">
        <v>4</v>
      </c>
      <c r="J135" s="6" t="s">
        <v>252</v>
      </c>
      <c r="K135" s="9" t="s">
        <v>2</v>
      </c>
      <c r="L135" s="44" t="s">
        <v>4</v>
      </c>
      <c r="M135" s="44" t="s">
        <v>4</v>
      </c>
      <c r="N135" s="56" t="s">
        <v>4</v>
      </c>
      <c r="O135" s="44"/>
      <c r="P135" s="9" t="s">
        <v>229</v>
      </c>
      <c r="Q135" s="6" t="s">
        <v>204</v>
      </c>
      <c r="R135" s="32" t="str">
        <f t="shared" ref="R135:R198" si="16">$K$6&amp;"("&amp;$K135&amp;")"&amp;" "&amp;VLOOKUP($Q135,RPTCodes,2,FALSE) &amp;"; For APX ("&amp;VLOOKUP($T135,BAND_NAMES,2)&amp;") using "&amp;VLOOKUP($P135,ANTcodes,3,FALSE)</f>
        <v>SUITCASE-DVRS(UHF) Crossband/No Inband; For APX (VHF+UHF+700) using One All-Band Antenna</v>
      </c>
      <c r="S135" s="59">
        <f t="shared" ref="S135:S198" si="17">VLOOKUP(K135,Freq_Bands,2)</f>
        <v>2</v>
      </c>
      <c r="T135" s="44">
        <f t="shared" ref="T135:T198" si="18">IF(L135="X",1,0)+IF(M135="X",2,0)+IF(N135="X",4,0)+IF(O135="X",8,0)</f>
        <v>7</v>
      </c>
      <c r="U135" s="44">
        <f t="shared" ref="U135:U198" si="19">VLOOKUP(Q135,RPTCodes,4,FALSE)</f>
        <v>3</v>
      </c>
      <c r="V135" s="44">
        <f t="shared" ref="V135:V198" si="20">VLOOKUP(P135,ANTcodes,2,FALSE)</f>
        <v>2</v>
      </c>
      <c r="W135" s="44">
        <f t="shared" ref="W135:W198" si="21">$V135*MULT_ANT+$U135*MULT_RPT+$T135*MULT_MRF+$S135*MULT_VRF</f>
        <v>676</v>
      </c>
      <c r="X135" s="44">
        <f t="shared" ref="X135:X198" si="22">IF(LEFT($J135,4)="Spec",$J$4,IF($A135="X",1,0)+IF($B135="X",2,0)+IF($D135="X",3,0)+IF($E135="X",4,0)+IF($F135="X",5,0)+IF($G135="X",6,0)+IF($I135="X",10,0)+IF($C135="X",17,0))</f>
        <v>18</v>
      </c>
      <c r="Y135" s="6">
        <f t="shared" ref="Y135:Y198" si="23">COUNTA(L135:M135)+IF(RIGHT(N135&amp;O135,1)="X",1,0)</f>
        <v>3</v>
      </c>
      <c r="Z135" s="32" t="s">
        <v>261</v>
      </c>
    </row>
    <row r="136" spans="2:26" s="6" customFormat="1" x14ac:dyDescent="0.3">
      <c r="E136" s="6" t="s">
        <v>4</v>
      </c>
      <c r="G136" s="6" t="s">
        <v>4</v>
      </c>
      <c r="K136" s="9" t="s">
        <v>2</v>
      </c>
      <c r="L136" s="44" t="s">
        <v>4</v>
      </c>
      <c r="M136" s="44" t="s">
        <v>4</v>
      </c>
      <c r="N136" s="56" t="s">
        <v>4</v>
      </c>
      <c r="O136" s="44"/>
      <c r="P136" s="9" t="s">
        <v>137</v>
      </c>
      <c r="Q136" s="6" t="s">
        <v>205</v>
      </c>
      <c r="R136" s="32" t="str">
        <f t="shared" si="16"/>
        <v>SUITCASE-DVRS(UHF) Inband &amp; Crossband; For APX (VHF+UHF+700) using Unknown or User-Defined Antenna</v>
      </c>
      <c r="S136" s="59">
        <f t="shared" si="17"/>
        <v>2</v>
      </c>
      <c r="T136" s="44">
        <f t="shared" si="18"/>
        <v>7</v>
      </c>
      <c r="U136" s="44">
        <f t="shared" si="19"/>
        <v>5</v>
      </c>
      <c r="V136" s="44">
        <f t="shared" si="20"/>
        <v>0</v>
      </c>
      <c r="W136" s="44">
        <f t="shared" si="21"/>
        <v>680</v>
      </c>
      <c r="X136" s="44">
        <f t="shared" si="22"/>
        <v>10</v>
      </c>
      <c r="Y136" s="6">
        <f t="shared" si="23"/>
        <v>3</v>
      </c>
      <c r="Z136" s="32" t="s">
        <v>261</v>
      </c>
    </row>
    <row r="137" spans="2:26" s="6" customFormat="1" x14ac:dyDescent="0.3">
      <c r="B137" s="6" t="s">
        <v>4</v>
      </c>
      <c r="G137" s="6" t="s">
        <v>4</v>
      </c>
      <c r="K137" s="9" t="s">
        <v>2</v>
      </c>
      <c r="L137" s="44" t="s">
        <v>4</v>
      </c>
      <c r="M137" s="44" t="s">
        <v>4</v>
      </c>
      <c r="N137" s="56" t="s">
        <v>4</v>
      </c>
      <c r="O137" s="44"/>
      <c r="P137" s="9" t="s">
        <v>24</v>
      </c>
      <c r="Q137" s="6" t="s">
        <v>205</v>
      </c>
      <c r="R137" s="32" t="str">
        <f t="shared" si="16"/>
        <v>SUITCASE-DVRS(UHF) Inband &amp; Crossband; For APX (VHF+UHF+700) using Single-Band Antenna(s)</v>
      </c>
      <c r="S137" s="59">
        <f t="shared" si="17"/>
        <v>2</v>
      </c>
      <c r="T137" s="44">
        <f t="shared" si="18"/>
        <v>7</v>
      </c>
      <c r="U137" s="44">
        <f t="shared" si="19"/>
        <v>5</v>
      </c>
      <c r="V137" s="44">
        <f t="shared" si="20"/>
        <v>1</v>
      </c>
      <c r="W137" s="44">
        <f t="shared" si="21"/>
        <v>681</v>
      </c>
      <c r="X137" s="44">
        <f t="shared" si="22"/>
        <v>8</v>
      </c>
      <c r="Y137" s="6">
        <f t="shared" si="23"/>
        <v>3</v>
      </c>
      <c r="Z137" s="32" t="s">
        <v>261</v>
      </c>
    </row>
    <row r="138" spans="2:26" s="6" customFormat="1" x14ac:dyDescent="0.3">
      <c r="E138" s="6" t="s">
        <v>4</v>
      </c>
      <c r="G138" s="6" t="s">
        <v>4</v>
      </c>
      <c r="K138" s="9" t="s">
        <v>2</v>
      </c>
      <c r="L138" s="44" t="s">
        <v>4</v>
      </c>
      <c r="M138" s="44" t="s">
        <v>4</v>
      </c>
      <c r="N138" s="56" t="s">
        <v>4</v>
      </c>
      <c r="O138" s="44"/>
      <c r="P138" s="9" t="s">
        <v>229</v>
      </c>
      <c r="Q138" s="6" t="s">
        <v>205</v>
      </c>
      <c r="R138" s="32" t="str">
        <f t="shared" si="16"/>
        <v>SUITCASE-DVRS(UHF) Inband &amp; Crossband; For APX (VHF+UHF+700) using One All-Band Antenna</v>
      </c>
      <c r="S138" s="59">
        <f t="shared" si="17"/>
        <v>2</v>
      </c>
      <c r="T138" s="44">
        <f t="shared" si="18"/>
        <v>7</v>
      </c>
      <c r="U138" s="44">
        <f t="shared" si="19"/>
        <v>5</v>
      </c>
      <c r="V138" s="44">
        <f t="shared" si="20"/>
        <v>2</v>
      </c>
      <c r="W138" s="44">
        <f t="shared" si="21"/>
        <v>682</v>
      </c>
      <c r="X138" s="44">
        <f t="shared" si="22"/>
        <v>10</v>
      </c>
      <c r="Y138" s="6">
        <f t="shared" si="23"/>
        <v>3</v>
      </c>
      <c r="Z138" s="32" t="s">
        <v>261</v>
      </c>
    </row>
    <row r="139" spans="2:26" s="6" customFormat="1" x14ac:dyDescent="0.3">
      <c r="B139" s="6" t="s">
        <v>4</v>
      </c>
      <c r="K139" s="9" t="s">
        <v>2</v>
      </c>
      <c r="L139" s="44"/>
      <c r="M139" s="44"/>
      <c r="N139" s="44"/>
      <c r="O139" s="56" t="s">
        <v>4</v>
      </c>
      <c r="P139" s="9" t="s">
        <v>137</v>
      </c>
      <c r="Q139" s="33" t="s">
        <v>213</v>
      </c>
      <c r="R139" s="32" t="str">
        <f t="shared" si="16"/>
        <v>SUITCASE-DVRS(UHF) Crossband; For APX (800) using Unknown or User-Defined Antenna</v>
      </c>
      <c r="S139" s="59">
        <f t="shared" si="17"/>
        <v>2</v>
      </c>
      <c r="T139" s="44">
        <f t="shared" si="18"/>
        <v>8</v>
      </c>
      <c r="U139" s="44">
        <f t="shared" si="19"/>
        <v>4</v>
      </c>
      <c r="V139" s="44">
        <f t="shared" si="20"/>
        <v>0</v>
      </c>
      <c r="W139" s="44">
        <f t="shared" si="21"/>
        <v>694</v>
      </c>
      <c r="X139" s="44">
        <f t="shared" si="22"/>
        <v>2</v>
      </c>
      <c r="Y139" s="6">
        <f t="shared" si="23"/>
        <v>1</v>
      </c>
      <c r="Z139" s="32" t="s">
        <v>261</v>
      </c>
    </row>
    <row r="140" spans="2:26" s="6" customFormat="1" x14ac:dyDescent="0.3">
      <c r="B140" s="6" t="s">
        <v>4</v>
      </c>
      <c r="K140" s="9" t="s">
        <v>2</v>
      </c>
      <c r="L140" s="44"/>
      <c r="M140" s="44"/>
      <c r="N140" s="44"/>
      <c r="O140" s="56" t="s">
        <v>4</v>
      </c>
      <c r="P140" s="9" t="s">
        <v>24</v>
      </c>
      <c r="Q140" s="33" t="s">
        <v>213</v>
      </c>
      <c r="R140" s="32" t="str">
        <f t="shared" si="16"/>
        <v>SUITCASE-DVRS(UHF) Crossband; For APX (800) using Single-Band Antenna(s)</v>
      </c>
      <c r="S140" s="59">
        <f t="shared" si="17"/>
        <v>2</v>
      </c>
      <c r="T140" s="44">
        <f t="shared" si="18"/>
        <v>8</v>
      </c>
      <c r="U140" s="44">
        <f t="shared" si="19"/>
        <v>4</v>
      </c>
      <c r="V140" s="44">
        <f t="shared" si="20"/>
        <v>1</v>
      </c>
      <c r="W140" s="44">
        <f t="shared" si="21"/>
        <v>695</v>
      </c>
      <c r="X140" s="44">
        <f t="shared" si="22"/>
        <v>2</v>
      </c>
      <c r="Y140" s="6">
        <f t="shared" si="23"/>
        <v>1</v>
      </c>
      <c r="Z140" s="32" t="s">
        <v>261</v>
      </c>
    </row>
    <row r="141" spans="2:26" s="6" customFormat="1" x14ac:dyDescent="0.3">
      <c r="B141" s="6" t="s">
        <v>4</v>
      </c>
      <c r="K141" s="9" t="s">
        <v>2</v>
      </c>
      <c r="L141" s="44"/>
      <c r="M141" s="44"/>
      <c r="N141" s="44"/>
      <c r="O141" s="56" t="s">
        <v>4</v>
      </c>
      <c r="P141" s="9" t="s">
        <v>229</v>
      </c>
      <c r="Q141" s="33" t="s">
        <v>213</v>
      </c>
      <c r="R141" s="32" t="str">
        <f t="shared" si="16"/>
        <v>SUITCASE-DVRS(UHF) Crossband; For APX (800) using One All-Band Antenna</v>
      </c>
      <c r="S141" s="59">
        <f t="shared" si="17"/>
        <v>2</v>
      </c>
      <c r="T141" s="44">
        <f t="shared" si="18"/>
        <v>8</v>
      </c>
      <c r="U141" s="44">
        <f t="shared" si="19"/>
        <v>4</v>
      </c>
      <c r="V141" s="44">
        <f t="shared" si="20"/>
        <v>2</v>
      </c>
      <c r="W141" s="44">
        <f t="shared" si="21"/>
        <v>696</v>
      </c>
      <c r="X141" s="44">
        <f t="shared" si="22"/>
        <v>2</v>
      </c>
      <c r="Y141" s="6">
        <f t="shared" si="23"/>
        <v>1</v>
      </c>
      <c r="Z141" s="32" t="s">
        <v>261</v>
      </c>
    </row>
    <row r="142" spans="2:26" s="6" customFormat="1" x14ac:dyDescent="0.3">
      <c r="E142" s="6" t="s">
        <v>4</v>
      </c>
      <c r="K142" s="9" t="s">
        <v>2</v>
      </c>
      <c r="L142" s="44" t="s">
        <v>4</v>
      </c>
      <c r="M142" s="44"/>
      <c r="N142" s="44"/>
      <c r="O142" s="56" t="s">
        <v>4</v>
      </c>
      <c r="P142" s="9" t="s">
        <v>137</v>
      </c>
      <c r="Q142" s="33" t="s">
        <v>213</v>
      </c>
      <c r="R142" s="32" t="str">
        <f t="shared" si="16"/>
        <v>SUITCASE-DVRS(UHF) Crossband; For APX (VHF+800) using Unknown or User-Defined Antenna</v>
      </c>
      <c r="S142" s="59">
        <f t="shared" si="17"/>
        <v>2</v>
      </c>
      <c r="T142" s="44">
        <f t="shared" si="18"/>
        <v>9</v>
      </c>
      <c r="U142" s="44">
        <f t="shared" si="19"/>
        <v>4</v>
      </c>
      <c r="V142" s="44">
        <f t="shared" si="20"/>
        <v>0</v>
      </c>
      <c r="W142" s="44">
        <f t="shared" si="21"/>
        <v>711</v>
      </c>
      <c r="X142" s="44">
        <f t="shared" si="22"/>
        <v>4</v>
      </c>
      <c r="Y142" s="6">
        <f t="shared" si="23"/>
        <v>2</v>
      </c>
      <c r="Z142" s="32" t="s">
        <v>261</v>
      </c>
    </row>
    <row r="143" spans="2:26" s="6" customFormat="1" x14ac:dyDescent="0.3">
      <c r="C143" s="6" t="s">
        <v>4</v>
      </c>
      <c r="K143" s="9" t="s">
        <v>2</v>
      </c>
      <c r="L143" s="44" t="s">
        <v>4</v>
      </c>
      <c r="M143" s="44"/>
      <c r="N143" s="44"/>
      <c r="O143" s="56" t="s">
        <v>4</v>
      </c>
      <c r="P143" s="9" t="s">
        <v>24</v>
      </c>
      <c r="Q143" s="33" t="s">
        <v>213</v>
      </c>
      <c r="R143" s="32" t="str">
        <f t="shared" si="16"/>
        <v>SUITCASE-DVRS(UHF) Crossband; For APX (VHF+800) using Single-Band Antenna(s)</v>
      </c>
      <c r="S143" s="59">
        <f t="shared" si="17"/>
        <v>2</v>
      </c>
      <c r="T143" s="44">
        <f t="shared" si="18"/>
        <v>9</v>
      </c>
      <c r="U143" s="44">
        <f t="shared" si="19"/>
        <v>4</v>
      </c>
      <c r="V143" s="44">
        <f t="shared" si="20"/>
        <v>1</v>
      </c>
      <c r="W143" s="44">
        <f t="shared" si="21"/>
        <v>712</v>
      </c>
      <c r="X143" s="44">
        <f t="shared" si="22"/>
        <v>17</v>
      </c>
      <c r="Y143" s="6">
        <f t="shared" si="23"/>
        <v>2</v>
      </c>
      <c r="Z143" s="32" t="s">
        <v>261</v>
      </c>
    </row>
    <row r="144" spans="2:26" s="6" customFormat="1" x14ac:dyDescent="0.3">
      <c r="E144" s="6" t="s">
        <v>4</v>
      </c>
      <c r="K144" s="9" t="s">
        <v>2</v>
      </c>
      <c r="L144" s="44" t="s">
        <v>4</v>
      </c>
      <c r="M144" s="44"/>
      <c r="N144" s="44"/>
      <c r="O144" s="56" t="s">
        <v>4</v>
      </c>
      <c r="P144" s="9" t="s">
        <v>229</v>
      </c>
      <c r="Q144" s="33" t="s">
        <v>213</v>
      </c>
      <c r="R144" s="32" t="str">
        <f t="shared" si="16"/>
        <v>SUITCASE-DVRS(UHF) Crossband; For APX (VHF+800) using One All-Band Antenna</v>
      </c>
      <c r="S144" s="59">
        <f t="shared" si="17"/>
        <v>2</v>
      </c>
      <c r="T144" s="44">
        <f t="shared" si="18"/>
        <v>9</v>
      </c>
      <c r="U144" s="44">
        <f t="shared" si="19"/>
        <v>4</v>
      </c>
      <c r="V144" s="44">
        <f t="shared" si="20"/>
        <v>2</v>
      </c>
      <c r="W144" s="44">
        <f t="shared" si="21"/>
        <v>713</v>
      </c>
      <c r="X144" s="44">
        <f t="shared" si="22"/>
        <v>4</v>
      </c>
      <c r="Y144" s="6">
        <f t="shared" si="23"/>
        <v>2</v>
      </c>
      <c r="Z144" s="32" t="s">
        <v>261</v>
      </c>
    </row>
    <row r="145" spans="2:26" s="6" customFormat="1" x14ac:dyDescent="0.3">
      <c r="G145" s="6" t="s">
        <v>4</v>
      </c>
      <c r="K145" s="9" t="s">
        <v>2</v>
      </c>
      <c r="L145" s="44"/>
      <c r="M145" s="44" t="s">
        <v>4</v>
      </c>
      <c r="N145" s="44"/>
      <c r="O145" s="56" t="s">
        <v>4</v>
      </c>
      <c r="P145" s="9" t="s">
        <v>137</v>
      </c>
      <c r="Q145" s="6" t="s">
        <v>203</v>
      </c>
      <c r="R145" s="32" t="str">
        <f t="shared" si="16"/>
        <v>SUITCASE-DVRS(UHF) Inband/No Crossband; For APX (UHF+800) using Unknown or User-Defined Antenna</v>
      </c>
      <c r="S145" s="59">
        <f t="shared" si="17"/>
        <v>2</v>
      </c>
      <c r="T145" s="44">
        <f t="shared" si="18"/>
        <v>10</v>
      </c>
      <c r="U145" s="44">
        <f t="shared" si="19"/>
        <v>1</v>
      </c>
      <c r="V145" s="44">
        <f t="shared" si="20"/>
        <v>0</v>
      </c>
      <c r="W145" s="44">
        <f t="shared" si="21"/>
        <v>719</v>
      </c>
      <c r="X145" s="44">
        <f t="shared" si="22"/>
        <v>6</v>
      </c>
      <c r="Y145" s="6">
        <f t="shared" si="23"/>
        <v>2</v>
      </c>
      <c r="Z145" s="32" t="s">
        <v>261</v>
      </c>
    </row>
    <row r="146" spans="2:26" s="6" customFormat="1" x14ac:dyDescent="0.3">
      <c r="B146" s="6" t="s">
        <v>4</v>
      </c>
      <c r="G146" s="6" t="s">
        <v>4</v>
      </c>
      <c r="K146" s="9" t="s">
        <v>2</v>
      </c>
      <c r="L146" s="44"/>
      <c r="M146" s="44" t="s">
        <v>4</v>
      </c>
      <c r="N146" s="44"/>
      <c r="O146" s="56" t="s">
        <v>4</v>
      </c>
      <c r="P146" s="9" t="s">
        <v>24</v>
      </c>
      <c r="Q146" s="6" t="s">
        <v>203</v>
      </c>
      <c r="R146" s="32" t="str">
        <f t="shared" si="16"/>
        <v>SUITCASE-DVRS(UHF) Inband/No Crossband; For APX (UHF+800) using Single-Band Antenna(s)</v>
      </c>
      <c r="S146" s="59">
        <f t="shared" si="17"/>
        <v>2</v>
      </c>
      <c r="T146" s="44">
        <f t="shared" si="18"/>
        <v>10</v>
      </c>
      <c r="U146" s="44">
        <f t="shared" si="19"/>
        <v>1</v>
      </c>
      <c r="V146" s="44">
        <f t="shared" si="20"/>
        <v>1</v>
      </c>
      <c r="W146" s="44">
        <f t="shared" si="21"/>
        <v>720</v>
      </c>
      <c r="X146" s="44">
        <f t="shared" si="22"/>
        <v>8</v>
      </c>
      <c r="Y146" s="6">
        <f t="shared" si="23"/>
        <v>2</v>
      </c>
      <c r="Z146" s="32" t="s">
        <v>261</v>
      </c>
    </row>
    <row r="147" spans="2:26" s="6" customFormat="1" x14ac:dyDescent="0.3">
      <c r="G147" s="6" t="s">
        <v>4</v>
      </c>
      <c r="K147" s="9" t="s">
        <v>2</v>
      </c>
      <c r="L147" s="44"/>
      <c r="M147" s="44" t="s">
        <v>4</v>
      </c>
      <c r="N147" s="44"/>
      <c r="O147" s="56" t="s">
        <v>4</v>
      </c>
      <c r="P147" s="9" t="s">
        <v>229</v>
      </c>
      <c r="Q147" s="6" t="s">
        <v>203</v>
      </c>
      <c r="R147" s="32" t="str">
        <f t="shared" si="16"/>
        <v>SUITCASE-DVRS(UHF) Inband/No Crossband; For APX (UHF+800) using One All-Band Antenna</v>
      </c>
      <c r="S147" s="59">
        <f t="shared" si="17"/>
        <v>2</v>
      </c>
      <c r="T147" s="44">
        <f t="shared" si="18"/>
        <v>10</v>
      </c>
      <c r="U147" s="44">
        <f t="shared" si="19"/>
        <v>1</v>
      </c>
      <c r="V147" s="44">
        <f t="shared" si="20"/>
        <v>2</v>
      </c>
      <c r="W147" s="44">
        <f t="shared" si="21"/>
        <v>721</v>
      </c>
      <c r="X147" s="44">
        <f t="shared" si="22"/>
        <v>6</v>
      </c>
      <c r="Y147" s="6">
        <f t="shared" si="23"/>
        <v>2</v>
      </c>
      <c r="Z147" s="32" t="s">
        <v>261</v>
      </c>
    </row>
    <row r="148" spans="2:26" s="6" customFormat="1" x14ac:dyDescent="0.3">
      <c r="D148" s="6" t="s">
        <v>4</v>
      </c>
      <c r="J148" s="6" t="s">
        <v>252</v>
      </c>
      <c r="K148" s="9" t="s">
        <v>2</v>
      </c>
      <c r="L148" s="44"/>
      <c r="M148" s="44" t="s">
        <v>4</v>
      </c>
      <c r="N148" s="44"/>
      <c r="O148" s="56" t="s">
        <v>4</v>
      </c>
      <c r="P148" s="9" t="s">
        <v>137</v>
      </c>
      <c r="Q148" s="6" t="s">
        <v>204</v>
      </c>
      <c r="R148" s="32" t="str">
        <f t="shared" si="16"/>
        <v>SUITCASE-DVRS(UHF) Crossband/No Inband; For APX (UHF+800) using Unknown or User-Defined Antenna</v>
      </c>
      <c r="S148" s="59">
        <f t="shared" si="17"/>
        <v>2</v>
      </c>
      <c r="T148" s="44">
        <f t="shared" si="18"/>
        <v>10</v>
      </c>
      <c r="U148" s="44">
        <f t="shared" si="19"/>
        <v>3</v>
      </c>
      <c r="V148" s="44">
        <f t="shared" si="20"/>
        <v>0</v>
      </c>
      <c r="W148" s="44">
        <f t="shared" si="21"/>
        <v>725</v>
      </c>
      <c r="X148" s="44">
        <f t="shared" si="22"/>
        <v>18</v>
      </c>
      <c r="Y148" s="6">
        <f t="shared" si="23"/>
        <v>2</v>
      </c>
      <c r="Z148" s="32" t="s">
        <v>261</v>
      </c>
    </row>
    <row r="149" spans="2:26" s="6" customFormat="1" x14ac:dyDescent="0.3">
      <c r="B149" s="6" t="s">
        <v>4</v>
      </c>
      <c r="I149" s="6" t="s">
        <v>4</v>
      </c>
      <c r="J149" s="6" t="s">
        <v>252</v>
      </c>
      <c r="K149" s="9" t="s">
        <v>2</v>
      </c>
      <c r="L149" s="44"/>
      <c r="M149" s="44" t="s">
        <v>4</v>
      </c>
      <c r="N149" s="44"/>
      <c r="O149" s="56" t="s">
        <v>4</v>
      </c>
      <c r="P149" s="9" t="s">
        <v>24</v>
      </c>
      <c r="Q149" s="6" t="s">
        <v>204</v>
      </c>
      <c r="R149" s="32" t="str">
        <f t="shared" si="16"/>
        <v>SUITCASE-DVRS(UHF) Crossband/No Inband; For APX (UHF+800) using Single-Band Antenna(s)</v>
      </c>
      <c r="S149" s="59">
        <f t="shared" si="17"/>
        <v>2</v>
      </c>
      <c r="T149" s="44">
        <f t="shared" si="18"/>
        <v>10</v>
      </c>
      <c r="U149" s="44">
        <f t="shared" si="19"/>
        <v>3</v>
      </c>
      <c r="V149" s="44">
        <f t="shared" si="20"/>
        <v>1</v>
      </c>
      <c r="W149" s="44">
        <f t="shared" si="21"/>
        <v>726</v>
      </c>
      <c r="X149" s="44">
        <f t="shared" si="22"/>
        <v>18</v>
      </c>
      <c r="Y149" s="6">
        <f t="shared" si="23"/>
        <v>2</v>
      </c>
      <c r="Z149" s="32" t="s">
        <v>261</v>
      </c>
    </row>
    <row r="150" spans="2:26" s="6" customFormat="1" x14ac:dyDescent="0.3">
      <c r="D150" s="6" t="s">
        <v>4</v>
      </c>
      <c r="J150" s="6" t="s">
        <v>252</v>
      </c>
      <c r="K150" s="9" t="s">
        <v>2</v>
      </c>
      <c r="L150" s="44"/>
      <c r="M150" s="44" t="s">
        <v>4</v>
      </c>
      <c r="N150" s="44"/>
      <c r="O150" s="56" t="s">
        <v>4</v>
      </c>
      <c r="P150" s="9" t="s">
        <v>229</v>
      </c>
      <c r="Q150" s="6" t="s">
        <v>204</v>
      </c>
      <c r="R150" s="32" t="str">
        <f t="shared" si="16"/>
        <v>SUITCASE-DVRS(UHF) Crossband/No Inband; For APX (UHF+800) using One All-Band Antenna</v>
      </c>
      <c r="S150" s="59">
        <f t="shared" si="17"/>
        <v>2</v>
      </c>
      <c r="T150" s="44">
        <f t="shared" si="18"/>
        <v>10</v>
      </c>
      <c r="U150" s="44">
        <f t="shared" si="19"/>
        <v>3</v>
      </c>
      <c r="V150" s="44">
        <f t="shared" si="20"/>
        <v>2</v>
      </c>
      <c r="W150" s="44">
        <f t="shared" si="21"/>
        <v>727</v>
      </c>
      <c r="X150" s="44">
        <f t="shared" si="22"/>
        <v>18</v>
      </c>
      <c r="Y150" s="6">
        <f t="shared" si="23"/>
        <v>2</v>
      </c>
      <c r="Z150" s="32" t="s">
        <v>261</v>
      </c>
    </row>
    <row r="151" spans="2:26" s="6" customFormat="1" x14ac:dyDescent="0.3">
      <c r="E151" s="6" t="s">
        <v>4</v>
      </c>
      <c r="G151" s="6" t="s">
        <v>4</v>
      </c>
      <c r="K151" s="9" t="s">
        <v>2</v>
      </c>
      <c r="L151" s="44"/>
      <c r="M151" s="44" t="s">
        <v>4</v>
      </c>
      <c r="N151" s="44"/>
      <c r="O151" s="56" t="s">
        <v>4</v>
      </c>
      <c r="P151" s="9" t="s">
        <v>137</v>
      </c>
      <c r="Q151" s="6" t="s">
        <v>205</v>
      </c>
      <c r="R151" s="32" t="str">
        <f t="shared" si="16"/>
        <v>SUITCASE-DVRS(UHF) Inband &amp; Crossband; For APX (UHF+800) using Unknown or User-Defined Antenna</v>
      </c>
      <c r="S151" s="59">
        <f t="shared" si="17"/>
        <v>2</v>
      </c>
      <c r="T151" s="44">
        <f t="shared" si="18"/>
        <v>10</v>
      </c>
      <c r="U151" s="44">
        <f t="shared" si="19"/>
        <v>5</v>
      </c>
      <c r="V151" s="44">
        <f t="shared" si="20"/>
        <v>0</v>
      </c>
      <c r="W151" s="44">
        <f t="shared" si="21"/>
        <v>731</v>
      </c>
      <c r="X151" s="44">
        <f t="shared" si="22"/>
        <v>10</v>
      </c>
      <c r="Y151" s="6">
        <f t="shared" si="23"/>
        <v>2</v>
      </c>
      <c r="Z151" s="32" t="s">
        <v>261</v>
      </c>
    </row>
    <row r="152" spans="2:26" s="6" customFormat="1" x14ac:dyDescent="0.3">
      <c r="B152" s="6" t="s">
        <v>4</v>
      </c>
      <c r="G152" s="6" t="s">
        <v>4</v>
      </c>
      <c r="K152" s="9" t="s">
        <v>2</v>
      </c>
      <c r="L152" s="44"/>
      <c r="M152" s="44" t="s">
        <v>4</v>
      </c>
      <c r="N152" s="44"/>
      <c r="O152" s="56" t="s">
        <v>4</v>
      </c>
      <c r="P152" s="9" t="s">
        <v>24</v>
      </c>
      <c r="Q152" s="6" t="s">
        <v>205</v>
      </c>
      <c r="R152" s="32" t="str">
        <f t="shared" si="16"/>
        <v>SUITCASE-DVRS(UHF) Inband &amp; Crossband; For APX (UHF+800) using Single-Band Antenna(s)</v>
      </c>
      <c r="S152" s="59">
        <f t="shared" si="17"/>
        <v>2</v>
      </c>
      <c r="T152" s="44">
        <f t="shared" si="18"/>
        <v>10</v>
      </c>
      <c r="U152" s="44">
        <f t="shared" si="19"/>
        <v>5</v>
      </c>
      <c r="V152" s="44">
        <f t="shared" si="20"/>
        <v>1</v>
      </c>
      <c r="W152" s="44">
        <f t="shared" si="21"/>
        <v>732</v>
      </c>
      <c r="X152" s="44">
        <f t="shared" si="22"/>
        <v>8</v>
      </c>
      <c r="Y152" s="6">
        <f t="shared" si="23"/>
        <v>2</v>
      </c>
      <c r="Z152" s="32" t="s">
        <v>261</v>
      </c>
    </row>
    <row r="153" spans="2:26" s="6" customFormat="1" x14ac:dyDescent="0.3">
      <c r="E153" s="6" t="s">
        <v>4</v>
      </c>
      <c r="G153" s="6" t="s">
        <v>4</v>
      </c>
      <c r="K153" s="9" t="s">
        <v>2</v>
      </c>
      <c r="L153" s="44"/>
      <c r="M153" s="44" t="s">
        <v>4</v>
      </c>
      <c r="N153" s="44"/>
      <c r="O153" s="56" t="s">
        <v>4</v>
      </c>
      <c r="P153" s="9" t="s">
        <v>229</v>
      </c>
      <c r="Q153" s="6" t="s">
        <v>205</v>
      </c>
      <c r="R153" s="32" t="str">
        <f t="shared" si="16"/>
        <v>SUITCASE-DVRS(UHF) Inband &amp; Crossband; For APX (UHF+800) using One All-Band Antenna</v>
      </c>
      <c r="S153" s="59">
        <f t="shared" si="17"/>
        <v>2</v>
      </c>
      <c r="T153" s="44">
        <f t="shared" si="18"/>
        <v>10</v>
      </c>
      <c r="U153" s="44">
        <f t="shared" si="19"/>
        <v>5</v>
      </c>
      <c r="V153" s="44">
        <f t="shared" si="20"/>
        <v>2</v>
      </c>
      <c r="W153" s="44">
        <f t="shared" si="21"/>
        <v>733</v>
      </c>
      <c r="X153" s="44">
        <f t="shared" si="22"/>
        <v>10</v>
      </c>
      <c r="Y153" s="6">
        <f t="shared" si="23"/>
        <v>2</v>
      </c>
      <c r="Z153" s="32" t="s">
        <v>261</v>
      </c>
    </row>
    <row r="154" spans="2:26" s="6" customFormat="1" x14ac:dyDescent="0.3">
      <c r="G154" s="6" t="s">
        <v>4</v>
      </c>
      <c r="K154" s="9" t="s">
        <v>2</v>
      </c>
      <c r="L154" s="44" t="s">
        <v>4</v>
      </c>
      <c r="M154" s="44" t="s">
        <v>4</v>
      </c>
      <c r="N154" s="44"/>
      <c r="O154" s="56" t="s">
        <v>4</v>
      </c>
      <c r="P154" s="9" t="s">
        <v>137</v>
      </c>
      <c r="Q154" s="6" t="s">
        <v>203</v>
      </c>
      <c r="R154" s="32" t="str">
        <f t="shared" si="16"/>
        <v>SUITCASE-DVRS(UHF) Inband/No Crossband; For APX (VHF+UHF+800) using Unknown or User-Defined Antenna</v>
      </c>
      <c r="S154" s="59">
        <f t="shared" si="17"/>
        <v>2</v>
      </c>
      <c r="T154" s="44">
        <f t="shared" si="18"/>
        <v>11</v>
      </c>
      <c r="U154" s="44">
        <f t="shared" si="19"/>
        <v>1</v>
      </c>
      <c r="V154" s="44">
        <f t="shared" si="20"/>
        <v>0</v>
      </c>
      <c r="W154" s="44">
        <f t="shared" si="21"/>
        <v>736</v>
      </c>
      <c r="X154" s="44">
        <f t="shared" si="22"/>
        <v>6</v>
      </c>
      <c r="Y154" s="6">
        <f t="shared" si="23"/>
        <v>3</v>
      </c>
      <c r="Z154" s="32" t="s">
        <v>261</v>
      </c>
    </row>
    <row r="155" spans="2:26" s="6" customFormat="1" x14ac:dyDescent="0.3">
      <c r="B155" s="6" t="s">
        <v>4</v>
      </c>
      <c r="G155" s="6" t="s">
        <v>4</v>
      </c>
      <c r="K155" s="9" t="s">
        <v>2</v>
      </c>
      <c r="L155" s="44" t="s">
        <v>4</v>
      </c>
      <c r="M155" s="44" t="s">
        <v>4</v>
      </c>
      <c r="N155" s="44"/>
      <c r="O155" s="56" t="s">
        <v>4</v>
      </c>
      <c r="P155" s="9" t="s">
        <v>24</v>
      </c>
      <c r="Q155" s="6" t="s">
        <v>203</v>
      </c>
      <c r="R155" s="32" t="str">
        <f t="shared" si="16"/>
        <v>SUITCASE-DVRS(UHF) Inband/No Crossband; For APX (VHF+UHF+800) using Single-Band Antenna(s)</v>
      </c>
      <c r="S155" s="59">
        <f t="shared" si="17"/>
        <v>2</v>
      </c>
      <c r="T155" s="44">
        <f t="shared" si="18"/>
        <v>11</v>
      </c>
      <c r="U155" s="44">
        <f t="shared" si="19"/>
        <v>1</v>
      </c>
      <c r="V155" s="44">
        <f t="shared" si="20"/>
        <v>1</v>
      </c>
      <c r="W155" s="44">
        <f t="shared" si="21"/>
        <v>737</v>
      </c>
      <c r="X155" s="44">
        <f t="shared" si="22"/>
        <v>8</v>
      </c>
      <c r="Y155" s="6">
        <f t="shared" si="23"/>
        <v>3</v>
      </c>
      <c r="Z155" s="32" t="s">
        <v>261</v>
      </c>
    </row>
    <row r="156" spans="2:26" s="6" customFormat="1" x14ac:dyDescent="0.3">
      <c r="G156" s="6" t="s">
        <v>4</v>
      </c>
      <c r="K156" s="9" t="s">
        <v>2</v>
      </c>
      <c r="L156" s="44" t="s">
        <v>4</v>
      </c>
      <c r="M156" s="44" t="s">
        <v>4</v>
      </c>
      <c r="N156" s="44"/>
      <c r="O156" s="56" t="s">
        <v>4</v>
      </c>
      <c r="P156" s="9" t="s">
        <v>229</v>
      </c>
      <c r="Q156" s="6" t="s">
        <v>203</v>
      </c>
      <c r="R156" s="32" t="str">
        <f t="shared" si="16"/>
        <v>SUITCASE-DVRS(UHF) Inband/No Crossband; For APX (VHF+UHF+800) using One All-Band Antenna</v>
      </c>
      <c r="S156" s="59">
        <f t="shared" si="17"/>
        <v>2</v>
      </c>
      <c r="T156" s="44">
        <f t="shared" si="18"/>
        <v>11</v>
      </c>
      <c r="U156" s="44">
        <f t="shared" si="19"/>
        <v>1</v>
      </c>
      <c r="V156" s="44">
        <f t="shared" si="20"/>
        <v>2</v>
      </c>
      <c r="W156" s="44">
        <f t="shared" si="21"/>
        <v>738</v>
      </c>
      <c r="X156" s="44">
        <f t="shared" si="22"/>
        <v>6</v>
      </c>
      <c r="Y156" s="6">
        <f t="shared" si="23"/>
        <v>3</v>
      </c>
      <c r="Z156" s="32" t="s">
        <v>261</v>
      </c>
    </row>
    <row r="157" spans="2:26" s="6" customFormat="1" x14ac:dyDescent="0.3">
      <c r="F157" s="6" t="s">
        <v>4</v>
      </c>
      <c r="J157" s="6" t="s">
        <v>252</v>
      </c>
      <c r="K157" s="9" t="s">
        <v>2</v>
      </c>
      <c r="L157" s="44" t="s">
        <v>4</v>
      </c>
      <c r="M157" s="44" t="s">
        <v>4</v>
      </c>
      <c r="N157" s="44"/>
      <c r="O157" s="56" t="s">
        <v>4</v>
      </c>
      <c r="P157" s="9" t="s">
        <v>137</v>
      </c>
      <c r="Q157" s="6" t="s">
        <v>204</v>
      </c>
      <c r="R157" s="32" t="str">
        <f t="shared" si="16"/>
        <v>SUITCASE-DVRS(UHF) Crossband/No Inband; For APX (VHF+UHF+800) using Unknown or User-Defined Antenna</v>
      </c>
      <c r="S157" s="59">
        <f t="shared" si="17"/>
        <v>2</v>
      </c>
      <c r="T157" s="44">
        <f t="shared" si="18"/>
        <v>11</v>
      </c>
      <c r="U157" s="44">
        <f t="shared" si="19"/>
        <v>3</v>
      </c>
      <c r="V157" s="44">
        <f t="shared" si="20"/>
        <v>0</v>
      </c>
      <c r="W157" s="44">
        <f t="shared" si="21"/>
        <v>742</v>
      </c>
      <c r="X157" s="44">
        <f t="shared" si="22"/>
        <v>18</v>
      </c>
      <c r="Y157" s="6">
        <f t="shared" si="23"/>
        <v>3</v>
      </c>
      <c r="Z157" s="32" t="s">
        <v>261</v>
      </c>
    </row>
    <row r="158" spans="2:26" s="6" customFormat="1" x14ac:dyDescent="0.3">
      <c r="B158" s="6" t="s">
        <v>4</v>
      </c>
      <c r="I158" s="6" t="s">
        <v>4</v>
      </c>
      <c r="J158" s="6" t="s">
        <v>252</v>
      </c>
      <c r="K158" s="9" t="s">
        <v>2</v>
      </c>
      <c r="L158" s="44" t="s">
        <v>4</v>
      </c>
      <c r="M158" s="44" t="s">
        <v>4</v>
      </c>
      <c r="N158" s="44"/>
      <c r="O158" s="56" t="s">
        <v>4</v>
      </c>
      <c r="P158" s="9" t="s">
        <v>24</v>
      </c>
      <c r="Q158" s="6" t="s">
        <v>204</v>
      </c>
      <c r="R158" s="32" t="str">
        <f t="shared" si="16"/>
        <v>SUITCASE-DVRS(UHF) Crossband/No Inband; For APX (VHF+UHF+800) using Single-Band Antenna(s)</v>
      </c>
      <c r="S158" s="59">
        <f t="shared" si="17"/>
        <v>2</v>
      </c>
      <c r="T158" s="44">
        <f t="shared" si="18"/>
        <v>11</v>
      </c>
      <c r="U158" s="44">
        <f t="shared" si="19"/>
        <v>3</v>
      </c>
      <c r="V158" s="44">
        <f t="shared" si="20"/>
        <v>1</v>
      </c>
      <c r="W158" s="44">
        <f t="shared" si="21"/>
        <v>743</v>
      </c>
      <c r="X158" s="44">
        <f t="shared" si="22"/>
        <v>18</v>
      </c>
      <c r="Y158" s="6">
        <f t="shared" si="23"/>
        <v>3</v>
      </c>
      <c r="Z158" s="32" t="s">
        <v>261</v>
      </c>
    </row>
    <row r="159" spans="2:26" s="6" customFormat="1" x14ac:dyDescent="0.3">
      <c r="F159" s="6" t="s">
        <v>4</v>
      </c>
      <c r="J159" s="6" t="s">
        <v>252</v>
      </c>
      <c r="K159" s="9" t="s">
        <v>2</v>
      </c>
      <c r="L159" s="44" t="s">
        <v>4</v>
      </c>
      <c r="M159" s="44" t="s">
        <v>4</v>
      </c>
      <c r="N159" s="44"/>
      <c r="O159" s="56" t="s">
        <v>4</v>
      </c>
      <c r="P159" s="9" t="s">
        <v>229</v>
      </c>
      <c r="Q159" s="6" t="s">
        <v>204</v>
      </c>
      <c r="R159" s="32" t="str">
        <f t="shared" si="16"/>
        <v>SUITCASE-DVRS(UHF) Crossband/No Inband; For APX (VHF+UHF+800) using One All-Band Antenna</v>
      </c>
      <c r="S159" s="59">
        <f t="shared" si="17"/>
        <v>2</v>
      </c>
      <c r="T159" s="44">
        <f t="shared" si="18"/>
        <v>11</v>
      </c>
      <c r="U159" s="44">
        <f t="shared" si="19"/>
        <v>3</v>
      </c>
      <c r="V159" s="44">
        <f t="shared" si="20"/>
        <v>2</v>
      </c>
      <c r="W159" s="44">
        <f t="shared" si="21"/>
        <v>744</v>
      </c>
      <c r="X159" s="44">
        <f t="shared" si="22"/>
        <v>18</v>
      </c>
      <c r="Y159" s="6">
        <f t="shared" si="23"/>
        <v>3</v>
      </c>
      <c r="Z159" s="32" t="s">
        <v>261</v>
      </c>
    </row>
    <row r="160" spans="2:26" s="6" customFormat="1" x14ac:dyDescent="0.3">
      <c r="E160" s="6" t="s">
        <v>4</v>
      </c>
      <c r="G160" s="6" t="s">
        <v>4</v>
      </c>
      <c r="K160" s="9" t="s">
        <v>2</v>
      </c>
      <c r="L160" s="44" t="s">
        <v>4</v>
      </c>
      <c r="M160" s="44" t="s">
        <v>4</v>
      </c>
      <c r="N160" s="44"/>
      <c r="O160" s="56" t="s">
        <v>4</v>
      </c>
      <c r="P160" s="9" t="s">
        <v>137</v>
      </c>
      <c r="Q160" s="6" t="s">
        <v>205</v>
      </c>
      <c r="R160" s="32" t="str">
        <f t="shared" si="16"/>
        <v>SUITCASE-DVRS(UHF) Inband &amp; Crossband; For APX (VHF+UHF+800) using Unknown or User-Defined Antenna</v>
      </c>
      <c r="S160" s="59">
        <f t="shared" si="17"/>
        <v>2</v>
      </c>
      <c r="T160" s="44">
        <f t="shared" si="18"/>
        <v>11</v>
      </c>
      <c r="U160" s="44">
        <f t="shared" si="19"/>
        <v>5</v>
      </c>
      <c r="V160" s="44">
        <f t="shared" si="20"/>
        <v>0</v>
      </c>
      <c r="W160" s="44">
        <f t="shared" si="21"/>
        <v>748</v>
      </c>
      <c r="X160" s="44">
        <f t="shared" si="22"/>
        <v>10</v>
      </c>
      <c r="Y160" s="6">
        <f t="shared" si="23"/>
        <v>3</v>
      </c>
      <c r="Z160" s="32" t="s">
        <v>261</v>
      </c>
    </row>
    <row r="161" spans="2:26" s="6" customFormat="1" x14ac:dyDescent="0.3">
      <c r="B161" s="6" t="s">
        <v>4</v>
      </c>
      <c r="G161" s="6" t="s">
        <v>4</v>
      </c>
      <c r="K161" s="9" t="s">
        <v>2</v>
      </c>
      <c r="L161" s="44" t="s">
        <v>4</v>
      </c>
      <c r="M161" s="44" t="s">
        <v>4</v>
      </c>
      <c r="N161" s="44"/>
      <c r="O161" s="56" t="s">
        <v>4</v>
      </c>
      <c r="P161" s="9" t="s">
        <v>24</v>
      </c>
      <c r="Q161" s="6" t="s">
        <v>205</v>
      </c>
      <c r="R161" s="32" t="str">
        <f t="shared" si="16"/>
        <v>SUITCASE-DVRS(UHF) Inband &amp; Crossband; For APX (VHF+UHF+800) using Single-Band Antenna(s)</v>
      </c>
      <c r="S161" s="59">
        <f t="shared" si="17"/>
        <v>2</v>
      </c>
      <c r="T161" s="44">
        <f t="shared" si="18"/>
        <v>11</v>
      </c>
      <c r="U161" s="44">
        <f t="shared" si="19"/>
        <v>5</v>
      </c>
      <c r="V161" s="44">
        <f t="shared" si="20"/>
        <v>1</v>
      </c>
      <c r="W161" s="44">
        <f t="shared" si="21"/>
        <v>749</v>
      </c>
      <c r="X161" s="44">
        <f t="shared" si="22"/>
        <v>8</v>
      </c>
      <c r="Y161" s="6">
        <f t="shared" si="23"/>
        <v>3</v>
      </c>
      <c r="Z161" s="32" t="s">
        <v>261</v>
      </c>
    </row>
    <row r="162" spans="2:26" s="6" customFormat="1" x14ac:dyDescent="0.3">
      <c r="E162" s="6" t="s">
        <v>4</v>
      </c>
      <c r="G162" s="6" t="s">
        <v>4</v>
      </c>
      <c r="K162" s="9" t="s">
        <v>2</v>
      </c>
      <c r="L162" s="44" t="s">
        <v>4</v>
      </c>
      <c r="M162" s="44" t="s">
        <v>4</v>
      </c>
      <c r="N162" s="44"/>
      <c r="O162" s="56" t="s">
        <v>4</v>
      </c>
      <c r="P162" s="9" t="s">
        <v>229</v>
      </c>
      <c r="Q162" s="6" t="s">
        <v>205</v>
      </c>
      <c r="R162" s="32" t="str">
        <f t="shared" si="16"/>
        <v>SUITCASE-DVRS(UHF) Inband &amp; Crossband; For APX (VHF+UHF+800) using One All-Band Antenna</v>
      </c>
      <c r="S162" s="59">
        <f t="shared" si="17"/>
        <v>2</v>
      </c>
      <c r="T162" s="44">
        <f t="shared" si="18"/>
        <v>11</v>
      </c>
      <c r="U162" s="44">
        <f t="shared" si="19"/>
        <v>5</v>
      </c>
      <c r="V162" s="44">
        <f t="shared" si="20"/>
        <v>2</v>
      </c>
      <c r="W162" s="44">
        <f t="shared" si="21"/>
        <v>750</v>
      </c>
      <c r="X162" s="44">
        <f t="shared" si="22"/>
        <v>10</v>
      </c>
      <c r="Y162" s="6">
        <f t="shared" si="23"/>
        <v>3</v>
      </c>
      <c r="Z162" s="32" t="s">
        <v>261</v>
      </c>
    </row>
    <row r="163" spans="2:26" s="6" customFormat="1" x14ac:dyDescent="0.3">
      <c r="B163" s="6" t="s">
        <v>4</v>
      </c>
      <c r="K163" s="9" t="s">
        <v>2</v>
      </c>
      <c r="L163" s="44"/>
      <c r="M163" s="44"/>
      <c r="N163" s="56" t="s">
        <v>4</v>
      </c>
      <c r="O163" s="56" t="s">
        <v>4</v>
      </c>
      <c r="P163" s="9" t="s">
        <v>137</v>
      </c>
      <c r="Q163" s="33" t="s">
        <v>213</v>
      </c>
      <c r="R163" s="32" t="str">
        <f t="shared" si="16"/>
        <v>SUITCASE-DVRS(UHF) Crossband; For APX (700+800) using Unknown or User-Defined Antenna</v>
      </c>
      <c r="S163" s="59">
        <f t="shared" si="17"/>
        <v>2</v>
      </c>
      <c r="T163" s="44">
        <f t="shared" si="18"/>
        <v>12</v>
      </c>
      <c r="U163" s="44">
        <f t="shared" si="19"/>
        <v>4</v>
      </c>
      <c r="V163" s="44">
        <f t="shared" si="20"/>
        <v>0</v>
      </c>
      <c r="W163" s="44">
        <f t="shared" si="21"/>
        <v>762</v>
      </c>
      <c r="X163" s="44">
        <f t="shared" si="22"/>
        <v>2</v>
      </c>
      <c r="Y163" s="6">
        <f t="shared" si="23"/>
        <v>1</v>
      </c>
      <c r="Z163" s="32" t="s">
        <v>261</v>
      </c>
    </row>
    <row r="164" spans="2:26" s="6" customFormat="1" x14ac:dyDescent="0.3">
      <c r="B164" s="6" t="s">
        <v>4</v>
      </c>
      <c r="K164" s="9" t="s">
        <v>2</v>
      </c>
      <c r="L164" s="44"/>
      <c r="M164" s="44"/>
      <c r="N164" s="56" t="s">
        <v>4</v>
      </c>
      <c r="O164" s="56" t="s">
        <v>4</v>
      </c>
      <c r="P164" s="9" t="s">
        <v>24</v>
      </c>
      <c r="Q164" s="33" t="s">
        <v>213</v>
      </c>
      <c r="R164" s="32" t="str">
        <f t="shared" si="16"/>
        <v>SUITCASE-DVRS(UHF) Crossband; For APX (700+800) using Single-Band Antenna(s)</v>
      </c>
      <c r="S164" s="59">
        <f t="shared" si="17"/>
        <v>2</v>
      </c>
      <c r="T164" s="44">
        <f t="shared" si="18"/>
        <v>12</v>
      </c>
      <c r="U164" s="44">
        <f t="shared" si="19"/>
        <v>4</v>
      </c>
      <c r="V164" s="44">
        <f t="shared" si="20"/>
        <v>1</v>
      </c>
      <c r="W164" s="44">
        <f t="shared" si="21"/>
        <v>763</v>
      </c>
      <c r="X164" s="44">
        <f t="shared" si="22"/>
        <v>2</v>
      </c>
      <c r="Y164" s="6">
        <f t="shared" si="23"/>
        <v>1</v>
      </c>
      <c r="Z164" s="32" t="s">
        <v>261</v>
      </c>
    </row>
    <row r="165" spans="2:26" s="6" customFormat="1" x14ac:dyDescent="0.3">
      <c r="B165" s="6" t="s">
        <v>4</v>
      </c>
      <c r="K165" s="9" t="s">
        <v>2</v>
      </c>
      <c r="L165" s="44"/>
      <c r="M165" s="44"/>
      <c r="N165" s="56" t="s">
        <v>4</v>
      </c>
      <c r="O165" s="56" t="s">
        <v>4</v>
      </c>
      <c r="P165" s="9" t="s">
        <v>229</v>
      </c>
      <c r="Q165" s="33" t="s">
        <v>213</v>
      </c>
      <c r="R165" s="32" t="str">
        <f t="shared" si="16"/>
        <v>SUITCASE-DVRS(UHF) Crossband; For APX (700+800) using One All-Band Antenna</v>
      </c>
      <c r="S165" s="59">
        <f t="shared" si="17"/>
        <v>2</v>
      </c>
      <c r="T165" s="44">
        <f t="shared" si="18"/>
        <v>12</v>
      </c>
      <c r="U165" s="44">
        <f t="shared" si="19"/>
        <v>4</v>
      </c>
      <c r="V165" s="44">
        <f t="shared" si="20"/>
        <v>2</v>
      </c>
      <c r="W165" s="44">
        <f t="shared" si="21"/>
        <v>764</v>
      </c>
      <c r="X165" s="44">
        <f t="shared" si="22"/>
        <v>2</v>
      </c>
      <c r="Y165" s="6">
        <f t="shared" si="23"/>
        <v>1</v>
      </c>
      <c r="Z165" s="32" t="s">
        <v>261</v>
      </c>
    </row>
    <row r="166" spans="2:26" s="6" customFormat="1" x14ac:dyDescent="0.3">
      <c r="E166" s="6" t="s">
        <v>4</v>
      </c>
      <c r="K166" s="9" t="s">
        <v>2</v>
      </c>
      <c r="L166" s="44" t="s">
        <v>4</v>
      </c>
      <c r="M166" s="44"/>
      <c r="N166" s="56" t="s">
        <v>4</v>
      </c>
      <c r="O166" s="56" t="s">
        <v>4</v>
      </c>
      <c r="P166" s="9" t="s">
        <v>137</v>
      </c>
      <c r="Q166" s="33" t="s">
        <v>213</v>
      </c>
      <c r="R166" s="32" t="str">
        <f t="shared" si="16"/>
        <v>SUITCASE-DVRS(UHF) Crossband; For APX (VHF+700+800) using Unknown or User-Defined Antenna</v>
      </c>
      <c r="S166" s="59">
        <f t="shared" si="17"/>
        <v>2</v>
      </c>
      <c r="T166" s="44">
        <f t="shared" si="18"/>
        <v>13</v>
      </c>
      <c r="U166" s="44">
        <f t="shared" si="19"/>
        <v>4</v>
      </c>
      <c r="V166" s="44">
        <f t="shared" si="20"/>
        <v>0</v>
      </c>
      <c r="W166" s="44">
        <f t="shared" si="21"/>
        <v>779</v>
      </c>
      <c r="X166" s="44">
        <f t="shared" si="22"/>
        <v>4</v>
      </c>
      <c r="Y166" s="6">
        <f t="shared" si="23"/>
        <v>2</v>
      </c>
      <c r="Z166" s="32" t="s">
        <v>261</v>
      </c>
    </row>
    <row r="167" spans="2:26" s="6" customFormat="1" x14ac:dyDescent="0.3">
      <c r="C167" s="6" t="s">
        <v>4</v>
      </c>
      <c r="K167" s="9" t="s">
        <v>2</v>
      </c>
      <c r="L167" s="44" t="s">
        <v>4</v>
      </c>
      <c r="M167" s="44"/>
      <c r="N167" s="56" t="s">
        <v>4</v>
      </c>
      <c r="O167" s="56" t="s">
        <v>4</v>
      </c>
      <c r="P167" s="9" t="s">
        <v>24</v>
      </c>
      <c r="Q167" s="33" t="s">
        <v>213</v>
      </c>
      <c r="R167" s="32" t="str">
        <f t="shared" si="16"/>
        <v>SUITCASE-DVRS(UHF) Crossband; For APX (VHF+700+800) using Single-Band Antenna(s)</v>
      </c>
      <c r="S167" s="59">
        <f t="shared" si="17"/>
        <v>2</v>
      </c>
      <c r="T167" s="44">
        <f t="shared" si="18"/>
        <v>13</v>
      </c>
      <c r="U167" s="44">
        <f t="shared" si="19"/>
        <v>4</v>
      </c>
      <c r="V167" s="44">
        <f t="shared" si="20"/>
        <v>1</v>
      </c>
      <c r="W167" s="44">
        <f t="shared" si="21"/>
        <v>780</v>
      </c>
      <c r="X167" s="44">
        <f t="shared" si="22"/>
        <v>17</v>
      </c>
      <c r="Y167" s="6">
        <f t="shared" si="23"/>
        <v>2</v>
      </c>
      <c r="Z167" s="32" t="s">
        <v>261</v>
      </c>
    </row>
    <row r="168" spans="2:26" s="6" customFormat="1" x14ac:dyDescent="0.3">
      <c r="E168" s="6" t="s">
        <v>4</v>
      </c>
      <c r="K168" s="9" t="s">
        <v>2</v>
      </c>
      <c r="L168" s="44" t="s">
        <v>4</v>
      </c>
      <c r="M168" s="44"/>
      <c r="N168" s="56" t="s">
        <v>4</v>
      </c>
      <c r="O168" s="56" t="s">
        <v>4</v>
      </c>
      <c r="P168" s="9" t="s">
        <v>229</v>
      </c>
      <c r="Q168" s="33" t="s">
        <v>213</v>
      </c>
      <c r="R168" s="32" t="str">
        <f t="shared" si="16"/>
        <v>SUITCASE-DVRS(UHF) Crossband; For APX (VHF+700+800) using One All-Band Antenna</v>
      </c>
      <c r="S168" s="59">
        <f t="shared" si="17"/>
        <v>2</v>
      </c>
      <c r="T168" s="44">
        <f t="shared" si="18"/>
        <v>13</v>
      </c>
      <c r="U168" s="44">
        <f t="shared" si="19"/>
        <v>4</v>
      </c>
      <c r="V168" s="44">
        <f t="shared" si="20"/>
        <v>2</v>
      </c>
      <c r="W168" s="44">
        <f t="shared" si="21"/>
        <v>781</v>
      </c>
      <c r="X168" s="44">
        <f t="shared" si="22"/>
        <v>4</v>
      </c>
      <c r="Y168" s="6">
        <f t="shared" si="23"/>
        <v>2</v>
      </c>
      <c r="Z168" s="32" t="s">
        <v>261</v>
      </c>
    </row>
    <row r="169" spans="2:26" s="6" customFormat="1" x14ac:dyDescent="0.3">
      <c r="G169" s="6" t="s">
        <v>4</v>
      </c>
      <c r="K169" s="9" t="s">
        <v>2</v>
      </c>
      <c r="L169" s="44"/>
      <c r="M169" s="44" t="s">
        <v>4</v>
      </c>
      <c r="N169" s="56" t="s">
        <v>4</v>
      </c>
      <c r="O169" s="56" t="s">
        <v>4</v>
      </c>
      <c r="P169" s="9" t="s">
        <v>137</v>
      </c>
      <c r="Q169" s="6" t="s">
        <v>203</v>
      </c>
      <c r="R169" s="32" t="str">
        <f t="shared" si="16"/>
        <v>SUITCASE-DVRS(UHF) Inband/No Crossband; For APX (UHF+700+800) using Unknown or User-Defined Antenna</v>
      </c>
      <c r="S169" s="59">
        <f t="shared" si="17"/>
        <v>2</v>
      </c>
      <c r="T169" s="44">
        <f t="shared" si="18"/>
        <v>14</v>
      </c>
      <c r="U169" s="44">
        <f t="shared" si="19"/>
        <v>1</v>
      </c>
      <c r="V169" s="44">
        <f t="shared" si="20"/>
        <v>0</v>
      </c>
      <c r="W169" s="44">
        <f t="shared" si="21"/>
        <v>787</v>
      </c>
      <c r="X169" s="44">
        <f t="shared" si="22"/>
        <v>6</v>
      </c>
      <c r="Y169" s="6">
        <f t="shared" si="23"/>
        <v>2</v>
      </c>
      <c r="Z169" s="32" t="s">
        <v>261</v>
      </c>
    </row>
    <row r="170" spans="2:26" s="6" customFormat="1" x14ac:dyDescent="0.3">
      <c r="B170" s="6" t="s">
        <v>4</v>
      </c>
      <c r="G170" s="6" t="s">
        <v>4</v>
      </c>
      <c r="K170" s="9" t="s">
        <v>2</v>
      </c>
      <c r="L170" s="44"/>
      <c r="M170" s="44" t="s">
        <v>4</v>
      </c>
      <c r="N170" s="56" t="s">
        <v>4</v>
      </c>
      <c r="O170" s="56" t="s">
        <v>4</v>
      </c>
      <c r="P170" s="9" t="s">
        <v>24</v>
      </c>
      <c r="Q170" s="6" t="s">
        <v>203</v>
      </c>
      <c r="R170" s="32" t="str">
        <f t="shared" si="16"/>
        <v>SUITCASE-DVRS(UHF) Inband/No Crossband; For APX (UHF+700+800) using Single-Band Antenna(s)</v>
      </c>
      <c r="S170" s="59">
        <f t="shared" si="17"/>
        <v>2</v>
      </c>
      <c r="T170" s="44">
        <f t="shared" si="18"/>
        <v>14</v>
      </c>
      <c r="U170" s="44">
        <f t="shared" si="19"/>
        <v>1</v>
      </c>
      <c r="V170" s="44">
        <f t="shared" si="20"/>
        <v>1</v>
      </c>
      <c r="W170" s="44">
        <f t="shared" si="21"/>
        <v>788</v>
      </c>
      <c r="X170" s="44">
        <f t="shared" si="22"/>
        <v>8</v>
      </c>
      <c r="Y170" s="6">
        <f t="shared" si="23"/>
        <v>2</v>
      </c>
      <c r="Z170" s="32" t="s">
        <v>261</v>
      </c>
    </row>
    <row r="171" spans="2:26" s="6" customFormat="1" x14ac:dyDescent="0.3">
      <c r="G171" s="6" t="s">
        <v>4</v>
      </c>
      <c r="K171" s="9" t="s">
        <v>2</v>
      </c>
      <c r="L171" s="44"/>
      <c r="M171" s="44" t="s">
        <v>4</v>
      </c>
      <c r="N171" s="56" t="s">
        <v>4</v>
      </c>
      <c r="O171" s="56" t="s">
        <v>4</v>
      </c>
      <c r="P171" s="9" t="s">
        <v>229</v>
      </c>
      <c r="Q171" s="6" t="s">
        <v>203</v>
      </c>
      <c r="R171" s="32" t="str">
        <f t="shared" si="16"/>
        <v>SUITCASE-DVRS(UHF) Inband/No Crossband; For APX (UHF+700+800) using One All-Band Antenna</v>
      </c>
      <c r="S171" s="59">
        <f t="shared" si="17"/>
        <v>2</v>
      </c>
      <c r="T171" s="44">
        <f t="shared" si="18"/>
        <v>14</v>
      </c>
      <c r="U171" s="44">
        <f t="shared" si="19"/>
        <v>1</v>
      </c>
      <c r="V171" s="44">
        <f t="shared" si="20"/>
        <v>2</v>
      </c>
      <c r="W171" s="44">
        <f t="shared" si="21"/>
        <v>789</v>
      </c>
      <c r="X171" s="44">
        <f t="shared" si="22"/>
        <v>6</v>
      </c>
      <c r="Y171" s="6">
        <f t="shared" si="23"/>
        <v>2</v>
      </c>
      <c r="Z171" s="32" t="s">
        <v>261</v>
      </c>
    </row>
    <row r="172" spans="2:26" s="6" customFormat="1" x14ac:dyDescent="0.3">
      <c r="D172" s="6" t="s">
        <v>4</v>
      </c>
      <c r="J172" s="6" t="s">
        <v>252</v>
      </c>
      <c r="K172" s="9" t="s">
        <v>2</v>
      </c>
      <c r="L172" s="44"/>
      <c r="M172" s="44" t="s">
        <v>4</v>
      </c>
      <c r="N172" s="56" t="s">
        <v>4</v>
      </c>
      <c r="O172" s="56" t="s">
        <v>4</v>
      </c>
      <c r="P172" s="9" t="s">
        <v>137</v>
      </c>
      <c r="Q172" s="6" t="s">
        <v>204</v>
      </c>
      <c r="R172" s="32" t="str">
        <f t="shared" si="16"/>
        <v>SUITCASE-DVRS(UHF) Crossband/No Inband; For APX (UHF+700+800) using Unknown or User-Defined Antenna</v>
      </c>
      <c r="S172" s="59">
        <f t="shared" si="17"/>
        <v>2</v>
      </c>
      <c r="T172" s="44">
        <f t="shared" si="18"/>
        <v>14</v>
      </c>
      <c r="U172" s="44">
        <f t="shared" si="19"/>
        <v>3</v>
      </c>
      <c r="V172" s="44">
        <f t="shared" si="20"/>
        <v>0</v>
      </c>
      <c r="W172" s="44">
        <f t="shared" si="21"/>
        <v>793</v>
      </c>
      <c r="X172" s="44">
        <f t="shared" si="22"/>
        <v>18</v>
      </c>
      <c r="Y172" s="6">
        <f t="shared" si="23"/>
        <v>2</v>
      </c>
      <c r="Z172" s="32" t="s">
        <v>261</v>
      </c>
    </row>
    <row r="173" spans="2:26" s="6" customFormat="1" x14ac:dyDescent="0.3">
      <c r="B173" s="6" t="s">
        <v>4</v>
      </c>
      <c r="I173" s="6" t="s">
        <v>4</v>
      </c>
      <c r="J173" s="6" t="s">
        <v>252</v>
      </c>
      <c r="K173" s="9" t="s">
        <v>2</v>
      </c>
      <c r="L173" s="44"/>
      <c r="M173" s="44" t="s">
        <v>4</v>
      </c>
      <c r="N173" s="56" t="s">
        <v>4</v>
      </c>
      <c r="O173" s="56" t="s">
        <v>4</v>
      </c>
      <c r="P173" s="9" t="s">
        <v>24</v>
      </c>
      <c r="Q173" s="6" t="s">
        <v>204</v>
      </c>
      <c r="R173" s="32" t="str">
        <f t="shared" si="16"/>
        <v>SUITCASE-DVRS(UHF) Crossband/No Inband; For APX (UHF+700+800) using Single-Band Antenna(s)</v>
      </c>
      <c r="S173" s="59">
        <f t="shared" si="17"/>
        <v>2</v>
      </c>
      <c r="T173" s="44">
        <f t="shared" si="18"/>
        <v>14</v>
      </c>
      <c r="U173" s="44">
        <f t="shared" si="19"/>
        <v>3</v>
      </c>
      <c r="V173" s="44">
        <f t="shared" si="20"/>
        <v>1</v>
      </c>
      <c r="W173" s="44">
        <f t="shared" si="21"/>
        <v>794</v>
      </c>
      <c r="X173" s="44">
        <f t="shared" si="22"/>
        <v>18</v>
      </c>
      <c r="Y173" s="6">
        <f t="shared" si="23"/>
        <v>2</v>
      </c>
      <c r="Z173" s="32" t="s">
        <v>261</v>
      </c>
    </row>
    <row r="174" spans="2:26" s="6" customFormat="1" x14ac:dyDescent="0.3">
      <c r="D174" s="6" t="s">
        <v>4</v>
      </c>
      <c r="J174" s="6" t="s">
        <v>252</v>
      </c>
      <c r="K174" s="9" t="s">
        <v>2</v>
      </c>
      <c r="L174" s="44"/>
      <c r="M174" s="44" t="s">
        <v>4</v>
      </c>
      <c r="N174" s="56" t="s">
        <v>4</v>
      </c>
      <c r="O174" s="56" t="s">
        <v>4</v>
      </c>
      <c r="P174" s="9" t="s">
        <v>229</v>
      </c>
      <c r="Q174" s="6" t="s">
        <v>204</v>
      </c>
      <c r="R174" s="32" t="str">
        <f t="shared" si="16"/>
        <v>SUITCASE-DVRS(UHF) Crossband/No Inband; For APX (UHF+700+800) using One All-Band Antenna</v>
      </c>
      <c r="S174" s="59">
        <f t="shared" si="17"/>
        <v>2</v>
      </c>
      <c r="T174" s="44">
        <f t="shared" si="18"/>
        <v>14</v>
      </c>
      <c r="U174" s="44">
        <f t="shared" si="19"/>
        <v>3</v>
      </c>
      <c r="V174" s="44">
        <f t="shared" si="20"/>
        <v>2</v>
      </c>
      <c r="W174" s="44">
        <f t="shared" si="21"/>
        <v>795</v>
      </c>
      <c r="X174" s="44">
        <f t="shared" si="22"/>
        <v>18</v>
      </c>
      <c r="Y174" s="6">
        <f t="shared" si="23"/>
        <v>2</v>
      </c>
      <c r="Z174" s="32" t="s">
        <v>261</v>
      </c>
    </row>
    <row r="175" spans="2:26" s="6" customFormat="1" x14ac:dyDescent="0.3">
      <c r="E175" s="6" t="s">
        <v>4</v>
      </c>
      <c r="G175" s="6" t="s">
        <v>4</v>
      </c>
      <c r="K175" s="9" t="s">
        <v>2</v>
      </c>
      <c r="L175" s="44"/>
      <c r="M175" s="44" t="s">
        <v>4</v>
      </c>
      <c r="N175" s="56" t="s">
        <v>4</v>
      </c>
      <c r="O175" s="56" t="s">
        <v>4</v>
      </c>
      <c r="P175" s="9" t="s">
        <v>137</v>
      </c>
      <c r="Q175" s="6" t="s">
        <v>205</v>
      </c>
      <c r="R175" s="32" t="str">
        <f t="shared" si="16"/>
        <v>SUITCASE-DVRS(UHF) Inband &amp; Crossband; For APX (UHF+700+800) using Unknown or User-Defined Antenna</v>
      </c>
      <c r="S175" s="59">
        <f t="shared" si="17"/>
        <v>2</v>
      </c>
      <c r="T175" s="44">
        <f t="shared" si="18"/>
        <v>14</v>
      </c>
      <c r="U175" s="44">
        <f t="shared" si="19"/>
        <v>5</v>
      </c>
      <c r="V175" s="44">
        <f t="shared" si="20"/>
        <v>0</v>
      </c>
      <c r="W175" s="44">
        <f t="shared" si="21"/>
        <v>799</v>
      </c>
      <c r="X175" s="44">
        <f t="shared" si="22"/>
        <v>10</v>
      </c>
      <c r="Y175" s="6">
        <f t="shared" si="23"/>
        <v>2</v>
      </c>
      <c r="Z175" s="32" t="s">
        <v>261</v>
      </c>
    </row>
    <row r="176" spans="2:26" s="6" customFormat="1" x14ac:dyDescent="0.3">
      <c r="B176" s="6" t="s">
        <v>4</v>
      </c>
      <c r="G176" s="6" t="s">
        <v>4</v>
      </c>
      <c r="K176" s="9" t="s">
        <v>2</v>
      </c>
      <c r="L176" s="44"/>
      <c r="M176" s="44" t="s">
        <v>4</v>
      </c>
      <c r="N176" s="56" t="s">
        <v>4</v>
      </c>
      <c r="O176" s="56" t="s">
        <v>4</v>
      </c>
      <c r="P176" s="9" t="s">
        <v>24</v>
      </c>
      <c r="Q176" s="6" t="s">
        <v>205</v>
      </c>
      <c r="R176" s="32" t="str">
        <f t="shared" si="16"/>
        <v>SUITCASE-DVRS(UHF) Inband &amp; Crossband; For APX (UHF+700+800) using Single-Band Antenna(s)</v>
      </c>
      <c r="S176" s="59">
        <f t="shared" si="17"/>
        <v>2</v>
      </c>
      <c r="T176" s="44">
        <f t="shared" si="18"/>
        <v>14</v>
      </c>
      <c r="U176" s="44">
        <f t="shared" si="19"/>
        <v>5</v>
      </c>
      <c r="V176" s="44">
        <f t="shared" si="20"/>
        <v>1</v>
      </c>
      <c r="W176" s="44">
        <f t="shared" si="21"/>
        <v>800</v>
      </c>
      <c r="X176" s="44">
        <f t="shared" si="22"/>
        <v>8</v>
      </c>
      <c r="Y176" s="6">
        <f t="shared" si="23"/>
        <v>2</v>
      </c>
      <c r="Z176" s="32" t="s">
        <v>261</v>
      </c>
    </row>
    <row r="177" spans="2:26" s="6" customFormat="1" x14ac:dyDescent="0.3">
      <c r="E177" s="6" t="s">
        <v>4</v>
      </c>
      <c r="G177" s="6" t="s">
        <v>4</v>
      </c>
      <c r="K177" s="9" t="s">
        <v>2</v>
      </c>
      <c r="L177" s="44"/>
      <c r="M177" s="44" t="s">
        <v>4</v>
      </c>
      <c r="N177" s="56" t="s">
        <v>4</v>
      </c>
      <c r="O177" s="56" t="s">
        <v>4</v>
      </c>
      <c r="P177" s="9" t="s">
        <v>229</v>
      </c>
      <c r="Q177" s="6" t="s">
        <v>205</v>
      </c>
      <c r="R177" s="32" t="str">
        <f t="shared" si="16"/>
        <v>SUITCASE-DVRS(UHF) Inband &amp; Crossband; For APX (UHF+700+800) using One All-Band Antenna</v>
      </c>
      <c r="S177" s="59">
        <f t="shared" si="17"/>
        <v>2</v>
      </c>
      <c r="T177" s="44">
        <f t="shared" si="18"/>
        <v>14</v>
      </c>
      <c r="U177" s="44">
        <f t="shared" si="19"/>
        <v>5</v>
      </c>
      <c r="V177" s="44">
        <f t="shared" si="20"/>
        <v>2</v>
      </c>
      <c r="W177" s="44">
        <f t="shared" si="21"/>
        <v>801</v>
      </c>
      <c r="X177" s="44">
        <f t="shared" si="22"/>
        <v>10</v>
      </c>
      <c r="Y177" s="6">
        <f t="shared" si="23"/>
        <v>2</v>
      </c>
      <c r="Z177" s="32" t="s">
        <v>261</v>
      </c>
    </row>
    <row r="178" spans="2:26" s="6" customFormat="1" x14ac:dyDescent="0.3">
      <c r="G178" s="6" t="s">
        <v>4</v>
      </c>
      <c r="K178" s="9" t="s">
        <v>2</v>
      </c>
      <c r="L178" s="44" t="s">
        <v>4</v>
      </c>
      <c r="M178" s="44" t="s">
        <v>4</v>
      </c>
      <c r="N178" s="56" t="s">
        <v>4</v>
      </c>
      <c r="O178" s="56" t="s">
        <v>4</v>
      </c>
      <c r="P178" s="9" t="s">
        <v>137</v>
      </c>
      <c r="Q178" s="6" t="s">
        <v>203</v>
      </c>
      <c r="R178" s="32" t="str">
        <f t="shared" si="16"/>
        <v>SUITCASE-DVRS(UHF) Inband/No Crossband; For APX (VHF+UHF+700+800) using Unknown or User-Defined Antenna</v>
      </c>
      <c r="S178" s="59">
        <f t="shared" si="17"/>
        <v>2</v>
      </c>
      <c r="T178" s="44">
        <f t="shared" si="18"/>
        <v>15</v>
      </c>
      <c r="U178" s="44">
        <f t="shared" si="19"/>
        <v>1</v>
      </c>
      <c r="V178" s="44">
        <f t="shared" si="20"/>
        <v>0</v>
      </c>
      <c r="W178" s="44">
        <f t="shared" si="21"/>
        <v>804</v>
      </c>
      <c r="X178" s="44">
        <f t="shared" si="22"/>
        <v>6</v>
      </c>
      <c r="Y178" s="6">
        <f t="shared" si="23"/>
        <v>3</v>
      </c>
      <c r="Z178" s="32" t="s">
        <v>261</v>
      </c>
    </row>
    <row r="179" spans="2:26" s="6" customFormat="1" x14ac:dyDescent="0.3">
      <c r="B179" s="6" t="s">
        <v>4</v>
      </c>
      <c r="G179" s="6" t="s">
        <v>4</v>
      </c>
      <c r="K179" s="9" t="s">
        <v>2</v>
      </c>
      <c r="L179" s="44" t="s">
        <v>4</v>
      </c>
      <c r="M179" s="44" t="s">
        <v>4</v>
      </c>
      <c r="N179" s="56" t="s">
        <v>4</v>
      </c>
      <c r="O179" s="56" t="s">
        <v>4</v>
      </c>
      <c r="P179" s="9" t="s">
        <v>24</v>
      </c>
      <c r="Q179" s="6" t="s">
        <v>203</v>
      </c>
      <c r="R179" s="32" t="str">
        <f t="shared" si="16"/>
        <v>SUITCASE-DVRS(UHF) Inband/No Crossband; For APX (VHF+UHF+700+800) using Single-Band Antenna(s)</v>
      </c>
      <c r="S179" s="59">
        <f t="shared" si="17"/>
        <v>2</v>
      </c>
      <c r="T179" s="44">
        <f t="shared" si="18"/>
        <v>15</v>
      </c>
      <c r="U179" s="44">
        <f t="shared" si="19"/>
        <v>1</v>
      </c>
      <c r="V179" s="44">
        <f t="shared" si="20"/>
        <v>1</v>
      </c>
      <c r="W179" s="44">
        <f t="shared" si="21"/>
        <v>805</v>
      </c>
      <c r="X179" s="44">
        <f t="shared" si="22"/>
        <v>8</v>
      </c>
      <c r="Y179" s="6">
        <f t="shared" si="23"/>
        <v>3</v>
      </c>
      <c r="Z179" s="32" t="s">
        <v>261</v>
      </c>
    </row>
    <row r="180" spans="2:26" s="6" customFormat="1" x14ac:dyDescent="0.3">
      <c r="G180" s="6" t="s">
        <v>4</v>
      </c>
      <c r="K180" s="9" t="s">
        <v>2</v>
      </c>
      <c r="L180" s="44" t="s">
        <v>4</v>
      </c>
      <c r="M180" s="44" t="s">
        <v>4</v>
      </c>
      <c r="N180" s="56" t="s">
        <v>4</v>
      </c>
      <c r="O180" s="56" t="s">
        <v>4</v>
      </c>
      <c r="P180" s="9" t="s">
        <v>229</v>
      </c>
      <c r="Q180" s="6" t="s">
        <v>203</v>
      </c>
      <c r="R180" s="32" t="str">
        <f t="shared" si="16"/>
        <v>SUITCASE-DVRS(UHF) Inband/No Crossband; For APX (VHF+UHF+700+800) using One All-Band Antenna</v>
      </c>
      <c r="S180" s="59">
        <f t="shared" si="17"/>
        <v>2</v>
      </c>
      <c r="T180" s="44">
        <f t="shared" si="18"/>
        <v>15</v>
      </c>
      <c r="U180" s="44">
        <f t="shared" si="19"/>
        <v>1</v>
      </c>
      <c r="V180" s="44">
        <f t="shared" si="20"/>
        <v>2</v>
      </c>
      <c r="W180" s="44">
        <f t="shared" si="21"/>
        <v>806</v>
      </c>
      <c r="X180" s="44">
        <f t="shared" si="22"/>
        <v>6</v>
      </c>
      <c r="Y180" s="6">
        <f t="shared" si="23"/>
        <v>3</v>
      </c>
      <c r="Z180" s="32" t="s">
        <v>261</v>
      </c>
    </row>
    <row r="181" spans="2:26" s="6" customFormat="1" x14ac:dyDescent="0.3">
      <c r="F181" s="6" t="s">
        <v>4</v>
      </c>
      <c r="J181" s="6" t="s">
        <v>252</v>
      </c>
      <c r="K181" s="9" t="s">
        <v>2</v>
      </c>
      <c r="L181" s="44" t="s">
        <v>4</v>
      </c>
      <c r="M181" s="44" t="s">
        <v>4</v>
      </c>
      <c r="N181" s="56" t="s">
        <v>4</v>
      </c>
      <c r="O181" s="56" t="s">
        <v>4</v>
      </c>
      <c r="P181" s="9" t="s">
        <v>137</v>
      </c>
      <c r="Q181" s="6" t="s">
        <v>204</v>
      </c>
      <c r="R181" s="32" t="str">
        <f t="shared" si="16"/>
        <v>SUITCASE-DVRS(UHF) Crossband/No Inband; For APX (VHF+UHF+700+800) using Unknown or User-Defined Antenna</v>
      </c>
      <c r="S181" s="59">
        <f t="shared" si="17"/>
        <v>2</v>
      </c>
      <c r="T181" s="44">
        <f t="shared" si="18"/>
        <v>15</v>
      </c>
      <c r="U181" s="44">
        <f t="shared" si="19"/>
        <v>3</v>
      </c>
      <c r="V181" s="44">
        <f t="shared" si="20"/>
        <v>0</v>
      </c>
      <c r="W181" s="44">
        <f t="shared" si="21"/>
        <v>810</v>
      </c>
      <c r="X181" s="44">
        <f t="shared" si="22"/>
        <v>18</v>
      </c>
      <c r="Y181" s="6">
        <f t="shared" si="23"/>
        <v>3</v>
      </c>
      <c r="Z181" s="32" t="s">
        <v>261</v>
      </c>
    </row>
    <row r="182" spans="2:26" s="6" customFormat="1" x14ac:dyDescent="0.3">
      <c r="B182" s="6" t="s">
        <v>4</v>
      </c>
      <c r="I182" s="6" t="s">
        <v>4</v>
      </c>
      <c r="J182" s="6" t="s">
        <v>252</v>
      </c>
      <c r="K182" s="9" t="s">
        <v>2</v>
      </c>
      <c r="L182" s="44" t="s">
        <v>4</v>
      </c>
      <c r="M182" s="44" t="s">
        <v>4</v>
      </c>
      <c r="N182" s="56" t="s">
        <v>4</v>
      </c>
      <c r="O182" s="56" t="s">
        <v>4</v>
      </c>
      <c r="P182" s="9" t="s">
        <v>24</v>
      </c>
      <c r="Q182" s="6" t="s">
        <v>204</v>
      </c>
      <c r="R182" s="32" t="str">
        <f t="shared" si="16"/>
        <v>SUITCASE-DVRS(UHF) Crossband/No Inband; For APX (VHF+UHF+700+800) using Single-Band Antenna(s)</v>
      </c>
      <c r="S182" s="59">
        <f t="shared" si="17"/>
        <v>2</v>
      </c>
      <c r="T182" s="44">
        <f t="shared" si="18"/>
        <v>15</v>
      </c>
      <c r="U182" s="44">
        <f t="shared" si="19"/>
        <v>3</v>
      </c>
      <c r="V182" s="44">
        <f t="shared" si="20"/>
        <v>1</v>
      </c>
      <c r="W182" s="44">
        <f t="shared" si="21"/>
        <v>811</v>
      </c>
      <c r="X182" s="44">
        <f t="shared" si="22"/>
        <v>18</v>
      </c>
      <c r="Y182" s="6">
        <f t="shared" si="23"/>
        <v>3</v>
      </c>
      <c r="Z182" s="32" t="s">
        <v>261</v>
      </c>
    </row>
    <row r="183" spans="2:26" s="6" customFormat="1" x14ac:dyDescent="0.3">
      <c r="F183" s="6" t="s">
        <v>4</v>
      </c>
      <c r="J183" s="6" t="s">
        <v>252</v>
      </c>
      <c r="K183" s="9" t="s">
        <v>2</v>
      </c>
      <c r="L183" s="44" t="s">
        <v>4</v>
      </c>
      <c r="M183" s="44" t="s">
        <v>4</v>
      </c>
      <c r="N183" s="56" t="s">
        <v>4</v>
      </c>
      <c r="O183" s="56" t="s">
        <v>4</v>
      </c>
      <c r="P183" s="9" t="s">
        <v>229</v>
      </c>
      <c r="Q183" s="6" t="s">
        <v>204</v>
      </c>
      <c r="R183" s="32" t="str">
        <f t="shared" si="16"/>
        <v>SUITCASE-DVRS(UHF) Crossband/No Inband; For APX (VHF+UHF+700+800) using One All-Band Antenna</v>
      </c>
      <c r="S183" s="59">
        <f t="shared" si="17"/>
        <v>2</v>
      </c>
      <c r="T183" s="44">
        <f t="shared" si="18"/>
        <v>15</v>
      </c>
      <c r="U183" s="44">
        <f t="shared" si="19"/>
        <v>3</v>
      </c>
      <c r="V183" s="44">
        <f t="shared" si="20"/>
        <v>2</v>
      </c>
      <c r="W183" s="44">
        <f t="shared" si="21"/>
        <v>812</v>
      </c>
      <c r="X183" s="44">
        <f t="shared" si="22"/>
        <v>18</v>
      </c>
      <c r="Y183" s="6">
        <f t="shared" si="23"/>
        <v>3</v>
      </c>
      <c r="Z183" s="32" t="s">
        <v>261</v>
      </c>
    </row>
    <row r="184" spans="2:26" s="6" customFormat="1" x14ac:dyDescent="0.3">
      <c r="E184" s="6" t="s">
        <v>4</v>
      </c>
      <c r="G184" s="6" t="s">
        <v>4</v>
      </c>
      <c r="K184" s="9" t="s">
        <v>2</v>
      </c>
      <c r="L184" s="44" t="s">
        <v>4</v>
      </c>
      <c r="M184" s="44" t="s">
        <v>4</v>
      </c>
      <c r="N184" s="56" t="s">
        <v>4</v>
      </c>
      <c r="O184" s="56" t="s">
        <v>4</v>
      </c>
      <c r="P184" s="9" t="s">
        <v>137</v>
      </c>
      <c r="Q184" s="6" t="s">
        <v>205</v>
      </c>
      <c r="R184" s="32" t="str">
        <f t="shared" si="16"/>
        <v>SUITCASE-DVRS(UHF) Inband &amp; Crossband; For APX (VHF+UHF+700+800) using Unknown or User-Defined Antenna</v>
      </c>
      <c r="S184" s="59">
        <f t="shared" si="17"/>
        <v>2</v>
      </c>
      <c r="T184" s="44">
        <f t="shared" si="18"/>
        <v>15</v>
      </c>
      <c r="U184" s="44">
        <f t="shared" si="19"/>
        <v>5</v>
      </c>
      <c r="V184" s="44">
        <f t="shared" si="20"/>
        <v>0</v>
      </c>
      <c r="W184" s="44">
        <f t="shared" si="21"/>
        <v>816</v>
      </c>
      <c r="X184" s="44">
        <f t="shared" si="22"/>
        <v>10</v>
      </c>
      <c r="Y184" s="6">
        <f t="shared" si="23"/>
        <v>3</v>
      </c>
      <c r="Z184" s="32" t="s">
        <v>261</v>
      </c>
    </row>
    <row r="185" spans="2:26" s="6" customFormat="1" x14ac:dyDescent="0.3">
      <c r="B185" s="6" t="s">
        <v>4</v>
      </c>
      <c r="G185" s="6" t="s">
        <v>4</v>
      </c>
      <c r="K185" s="9" t="s">
        <v>2</v>
      </c>
      <c r="L185" s="44" t="s">
        <v>4</v>
      </c>
      <c r="M185" s="44" t="s">
        <v>4</v>
      </c>
      <c r="N185" s="56" t="s">
        <v>4</v>
      </c>
      <c r="O185" s="56" t="s">
        <v>4</v>
      </c>
      <c r="P185" s="9" t="s">
        <v>24</v>
      </c>
      <c r="Q185" s="6" t="s">
        <v>205</v>
      </c>
      <c r="R185" s="32" t="str">
        <f t="shared" si="16"/>
        <v>SUITCASE-DVRS(UHF) Inband &amp; Crossband; For APX (VHF+UHF+700+800) using Single-Band Antenna(s)</v>
      </c>
      <c r="S185" s="59">
        <f t="shared" si="17"/>
        <v>2</v>
      </c>
      <c r="T185" s="44">
        <f t="shared" si="18"/>
        <v>15</v>
      </c>
      <c r="U185" s="44">
        <f t="shared" si="19"/>
        <v>5</v>
      </c>
      <c r="V185" s="44">
        <f t="shared" si="20"/>
        <v>1</v>
      </c>
      <c r="W185" s="44">
        <f t="shared" si="21"/>
        <v>817</v>
      </c>
      <c r="X185" s="44">
        <f t="shared" si="22"/>
        <v>8</v>
      </c>
      <c r="Y185" s="6">
        <f t="shared" si="23"/>
        <v>3</v>
      </c>
      <c r="Z185" s="32" t="s">
        <v>261</v>
      </c>
    </row>
    <row r="186" spans="2:26" s="6" customFormat="1" x14ac:dyDescent="0.3">
      <c r="E186" s="6" t="s">
        <v>4</v>
      </c>
      <c r="G186" s="6" t="s">
        <v>4</v>
      </c>
      <c r="K186" s="9" t="s">
        <v>2</v>
      </c>
      <c r="L186" s="44" t="s">
        <v>4</v>
      </c>
      <c r="M186" s="44" t="s">
        <v>4</v>
      </c>
      <c r="N186" s="56" t="s">
        <v>4</v>
      </c>
      <c r="O186" s="56" t="s">
        <v>4</v>
      </c>
      <c r="P186" s="9" t="s">
        <v>229</v>
      </c>
      <c r="Q186" s="6" t="s">
        <v>205</v>
      </c>
      <c r="R186" s="32" t="str">
        <f t="shared" si="16"/>
        <v>SUITCASE-DVRS(UHF) Inband &amp; Crossband; For APX (VHF+UHF+700+800) using One All-Band Antenna</v>
      </c>
      <c r="S186" s="59">
        <f t="shared" si="17"/>
        <v>2</v>
      </c>
      <c r="T186" s="44">
        <f t="shared" si="18"/>
        <v>15</v>
      </c>
      <c r="U186" s="44">
        <f t="shared" si="19"/>
        <v>5</v>
      </c>
      <c r="V186" s="44">
        <f t="shared" si="20"/>
        <v>2</v>
      </c>
      <c r="W186" s="44">
        <f t="shared" si="21"/>
        <v>818</v>
      </c>
      <c r="X186" s="44">
        <f t="shared" si="22"/>
        <v>10</v>
      </c>
      <c r="Y186" s="6">
        <f t="shared" si="23"/>
        <v>3</v>
      </c>
      <c r="Z186" s="32" t="s">
        <v>261</v>
      </c>
    </row>
    <row r="187" spans="2:26" s="6" customFormat="1" x14ac:dyDescent="0.3">
      <c r="B187" s="6" t="s">
        <v>4</v>
      </c>
      <c r="K187" s="9">
        <v>700</v>
      </c>
      <c r="L187" s="44" t="s">
        <v>4</v>
      </c>
      <c r="M187" s="44"/>
      <c r="N187" s="44"/>
      <c r="O187" s="44"/>
      <c r="P187" s="9" t="s">
        <v>137</v>
      </c>
      <c r="Q187" s="33" t="s">
        <v>213</v>
      </c>
      <c r="R187" s="32" t="str">
        <f t="shared" si="16"/>
        <v>SUITCASE-DVRS(700) Crossband; For APX (VHF) using Unknown or User-Defined Antenna</v>
      </c>
      <c r="S187" s="59">
        <f t="shared" si="17"/>
        <v>3</v>
      </c>
      <c r="T187" s="44">
        <f t="shared" si="18"/>
        <v>1</v>
      </c>
      <c r="U187" s="44">
        <f t="shared" si="19"/>
        <v>4</v>
      </c>
      <c r="V187" s="44">
        <f t="shared" si="20"/>
        <v>0</v>
      </c>
      <c r="W187" s="44">
        <f t="shared" si="21"/>
        <v>848</v>
      </c>
      <c r="X187" s="44">
        <f t="shared" si="22"/>
        <v>2</v>
      </c>
      <c r="Y187" s="6">
        <f t="shared" si="23"/>
        <v>1</v>
      </c>
      <c r="Z187" s="32" t="s">
        <v>261</v>
      </c>
    </row>
    <row r="188" spans="2:26" s="6" customFormat="1" x14ac:dyDescent="0.3">
      <c r="B188" s="6" t="s">
        <v>4</v>
      </c>
      <c r="K188" s="9">
        <v>700</v>
      </c>
      <c r="L188" s="44" t="s">
        <v>4</v>
      </c>
      <c r="M188" s="44"/>
      <c r="N188" s="44"/>
      <c r="O188" s="44"/>
      <c r="P188" s="9" t="s">
        <v>24</v>
      </c>
      <c r="Q188" s="33" t="s">
        <v>213</v>
      </c>
      <c r="R188" s="32" t="str">
        <f t="shared" si="16"/>
        <v>SUITCASE-DVRS(700) Crossband; For APX (VHF) using Single-Band Antenna(s)</v>
      </c>
      <c r="S188" s="59">
        <f t="shared" si="17"/>
        <v>3</v>
      </c>
      <c r="T188" s="44">
        <f t="shared" si="18"/>
        <v>1</v>
      </c>
      <c r="U188" s="44">
        <f t="shared" si="19"/>
        <v>4</v>
      </c>
      <c r="V188" s="44">
        <f t="shared" si="20"/>
        <v>1</v>
      </c>
      <c r="W188" s="44">
        <f t="shared" si="21"/>
        <v>849</v>
      </c>
      <c r="X188" s="44">
        <f t="shared" si="22"/>
        <v>2</v>
      </c>
      <c r="Y188" s="6">
        <f t="shared" si="23"/>
        <v>1</v>
      </c>
      <c r="Z188" s="32" t="s">
        <v>261</v>
      </c>
    </row>
    <row r="189" spans="2:26" s="6" customFormat="1" x14ac:dyDescent="0.3">
      <c r="B189" s="6" t="s">
        <v>4</v>
      </c>
      <c r="K189" s="9">
        <v>700</v>
      </c>
      <c r="L189" s="44" t="s">
        <v>4</v>
      </c>
      <c r="M189" s="44"/>
      <c r="N189" s="44"/>
      <c r="O189" s="44"/>
      <c r="P189" s="9" t="s">
        <v>229</v>
      </c>
      <c r="Q189" s="33" t="s">
        <v>213</v>
      </c>
      <c r="R189" s="32" t="str">
        <f t="shared" si="16"/>
        <v>SUITCASE-DVRS(700) Crossband; For APX (VHF) using One All-Band Antenna</v>
      </c>
      <c r="S189" s="59">
        <f t="shared" si="17"/>
        <v>3</v>
      </c>
      <c r="T189" s="44">
        <f t="shared" si="18"/>
        <v>1</v>
      </c>
      <c r="U189" s="44">
        <f t="shared" si="19"/>
        <v>4</v>
      </c>
      <c r="V189" s="44">
        <f t="shared" si="20"/>
        <v>2</v>
      </c>
      <c r="W189" s="44">
        <f t="shared" si="21"/>
        <v>850</v>
      </c>
      <c r="X189" s="44">
        <f t="shared" si="22"/>
        <v>2</v>
      </c>
      <c r="Y189" s="6">
        <f t="shared" si="23"/>
        <v>1</v>
      </c>
      <c r="Z189" s="32" t="s">
        <v>261</v>
      </c>
    </row>
    <row r="190" spans="2:26" s="6" customFormat="1" x14ac:dyDescent="0.3">
      <c r="B190" s="6" t="s">
        <v>4</v>
      </c>
      <c r="K190" s="9">
        <v>700</v>
      </c>
      <c r="L190" s="44"/>
      <c r="M190" s="44" t="s">
        <v>4</v>
      </c>
      <c r="N190" s="44"/>
      <c r="O190" s="44"/>
      <c r="P190" s="9" t="s">
        <v>137</v>
      </c>
      <c r="Q190" s="33" t="s">
        <v>213</v>
      </c>
      <c r="R190" s="32" t="str">
        <f t="shared" si="16"/>
        <v>SUITCASE-DVRS(700) Crossband; For APX (UHF) using Unknown or User-Defined Antenna</v>
      </c>
      <c r="S190" s="59">
        <f t="shared" si="17"/>
        <v>3</v>
      </c>
      <c r="T190" s="44">
        <f t="shared" si="18"/>
        <v>2</v>
      </c>
      <c r="U190" s="44">
        <f t="shared" si="19"/>
        <v>4</v>
      </c>
      <c r="V190" s="44">
        <f t="shared" si="20"/>
        <v>0</v>
      </c>
      <c r="W190" s="44">
        <f t="shared" si="21"/>
        <v>865</v>
      </c>
      <c r="X190" s="44">
        <f t="shared" si="22"/>
        <v>2</v>
      </c>
      <c r="Y190" s="6">
        <f t="shared" si="23"/>
        <v>1</v>
      </c>
      <c r="Z190" s="32" t="s">
        <v>261</v>
      </c>
    </row>
    <row r="191" spans="2:26" s="6" customFormat="1" x14ac:dyDescent="0.3">
      <c r="B191" s="6" t="s">
        <v>4</v>
      </c>
      <c r="K191" s="9">
        <v>700</v>
      </c>
      <c r="L191" s="44"/>
      <c r="M191" s="44" t="s">
        <v>4</v>
      </c>
      <c r="N191" s="44"/>
      <c r="O191" s="44"/>
      <c r="P191" s="9" t="s">
        <v>24</v>
      </c>
      <c r="Q191" s="33" t="s">
        <v>213</v>
      </c>
      <c r="R191" s="32" t="str">
        <f t="shared" si="16"/>
        <v>SUITCASE-DVRS(700) Crossband; For APX (UHF) using Single-Band Antenna(s)</v>
      </c>
      <c r="S191" s="59">
        <f t="shared" si="17"/>
        <v>3</v>
      </c>
      <c r="T191" s="44">
        <f t="shared" si="18"/>
        <v>2</v>
      </c>
      <c r="U191" s="44">
        <f t="shared" si="19"/>
        <v>4</v>
      </c>
      <c r="V191" s="44">
        <f t="shared" si="20"/>
        <v>1</v>
      </c>
      <c r="W191" s="44">
        <f t="shared" si="21"/>
        <v>866</v>
      </c>
      <c r="X191" s="44">
        <f t="shared" si="22"/>
        <v>2</v>
      </c>
      <c r="Y191" s="6">
        <f t="shared" si="23"/>
        <v>1</v>
      </c>
      <c r="Z191" s="32" t="s">
        <v>261</v>
      </c>
    </row>
    <row r="192" spans="2:26" s="6" customFormat="1" x14ac:dyDescent="0.3">
      <c r="B192" s="6" t="s">
        <v>4</v>
      </c>
      <c r="K192" s="9">
        <v>700</v>
      </c>
      <c r="L192" s="44"/>
      <c r="M192" s="44" t="s">
        <v>4</v>
      </c>
      <c r="N192" s="44"/>
      <c r="O192" s="44"/>
      <c r="P192" s="9" t="s">
        <v>229</v>
      </c>
      <c r="Q192" s="33" t="s">
        <v>213</v>
      </c>
      <c r="R192" s="32" t="str">
        <f t="shared" si="16"/>
        <v>SUITCASE-DVRS(700) Crossband; For APX (UHF) using One All-Band Antenna</v>
      </c>
      <c r="S192" s="59">
        <f t="shared" si="17"/>
        <v>3</v>
      </c>
      <c r="T192" s="44">
        <f t="shared" si="18"/>
        <v>2</v>
      </c>
      <c r="U192" s="44">
        <f t="shared" si="19"/>
        <v>4</v>
      </c>
      <c r="V192" s="44">
        <f t="shared" si="20"/>
        <v>2</v>
      </c>
      <c r="W192" s="44">
        <f t="shared" si="21"/>
        <v>867</v>
      </c>
      <c r="X192" s="44">
        <f t="shared" si="22"/>
        <v>2</v>
      </c>
      <c r="Y192" s="6">
        <f t="shared" si="23"/>
        <v>1</v>
      </c>
      <c r="Z192" s="32" t="s">
        <v>261</v>
      </c>
    </row>
    <row r="193" spans="1:26" s="6" customFormat="1" x14ac:dyDescent="0.3">
      <c r="E193" s="6" t="s">
        <v>4</v>
      </c>
      <c r="K193" s="9">
        <v>700</v>
      </c>
      <c r="L193" s="44" t="s">
        <v>4</v>
      </c>
      <c r="M193" s="44" t="s">
        <v>4</v>
      </c>
      <c r="N193" s="44"/>
      <c r="O193" s="44"/>
      <c r="P193" s="9" t="s">
        <v>137</v>
      </c>
      <c r="Q193" s="33" t="s">
        <v>213</v>
      </c>
      <c r="R193" s="32" t="str">
        <f t="shared" si="16"/>
        <v>SUITCASE-DVRS(700) Crossband; For APX (VHF+UHF) using Unknown or User-Defined Antenna</v>
      </c>
      <c r="S193" s="59">
        <f t="shared" si="17"/>
        <v>3</v>
      </c>
      <c r="T193" s="44">
        <f t="shared" si="18"/>
        <v>3</v>
      </c>
      <c r="U193" s="44">
        <f t="shared" si="19"/>
        <v>4</v>
      </c>
      <c r="V193" s="44">
        <f t="shared" si="20"/>
        <v>0</v>
      </c>
      <c r="W193" s="44">
        <f t="shared" si="21"/>
        <v>882</v>
      </c>
      <c r="X193" s="44">
        <f t="shared" si="22"/>
        <v>4</v>
      </c>
      <c r="Y193" s="6">
        <f t="shared" si="23"/>
        <v>2</v>
      </c>
      <c r="Z193" s="32" t="s">
        <v>261</v>
      </c>
    </row>
    <row r="194" spans="1:26" s="6" customFormat="1" x14ac:dyDescent="0.3">
      <c r="C194" s="6" t="s">
        <v>4</v>
      </c>
      <c r="K194" s="9">
        <v>700</v>
      </c>
      <c r="L194" s="44" t="s">
        <v>4</v>
      </c>
      <c r="M194" s="44" t="s">
        <v>4</v>
      </c>
      <c r="N194" s="44"/>
      <c r="O194" s="44"/>
      <c r="P194" s="9" t="s">
        <v>24</v>
      </c>
      <c r="Q194" s="33" t="s">
        <v>213</v>
      </c>
      <c r="R194" s="32" t="str">
        <f t="shared" si="16"/>
        <v>SUITCASE-DVRS(700) Crossband; For APX (VHF+UHF) using Single-Band Antenna(s)</v>
      </c>
      <c r="S194" s="59">
        <f t="shared" si="17"/>
        <v>3</v>
      </c>
      <c r="T194" s="44">
        <f t="shared" si="18"/>
        <v>3</v>
      </c>
      <c r="U194" s="44">
        <f t="shared" si="19"/>
        <v>4</v>
      </c>
      <c r="V194" s="44">
        <f t="shared" si="20"/>
        <v>1</v>
      </c>
      <c r="W194" s="44">
        <f t="shared" si="21"/>
        <v>883</v>
      </c>
      <c r="X194" s="44">
        <f t="shared" si="22"/>
        <v>17</v>
      </c>
      <c r="Y194" s="6">
        <f t="shared" si="23"/>
        <v>2</v>
      </c>
      <c r="Z194" s="32" t="s">
        <v>261</v>
      </c>
    </row>
    <row r="195" spans="1:26" s="6" customFormat="1" x14ac:dyDescent="0.3">
      <c r="E195" s="6" t="s">
        <v>4</v>
      </c>
      <c r="K195" s="9">
        <v>700</v>
      </c>
      <c r="L195" s="44" t="s">
        <v>4</v>
      </c>
      <c r="M195" s="44" t="s">
        <v>4</v>
      </c>
      <c r="N195" s="44"/>
      <c r="O195" s="44"/>
      <c r="P195" s="9" t="s">
        <v>229</v>
      </c>
      <c r="Q195" s="33" t="s">
        <v>213</v>
      </c>
      <c r="R195" s="32" t="str">
        <f t="shared" si="16"/>
        <v>SUITCASE-DVRS(700) Crossband; For APX (VHF+UHF) using One All-Band Antenna</v>
      </c>
      <c r="S195" s="59">
        <f t="shared" si="17"/>
        <v>3</v>
      </c>
      <c r="T195" s="44">
        <f t="shared" si="18"/>
        <v>3</v>
      </c>
      <c r="U195" s="44">
        <f t="shared" si="19"/>
        <v>4</v>
      </c>
      <c r="V195" s="44">
        <f t="shared" si="20"/>
        <v>2</v>
      </c>
      <c r="W195" s="44">
        <f t="shared" si="21"/>
        <v>884</v>
      </c>
      <c r="X195" s="44">
        <f t="shared" si="22"/>
        <v>4</v>
      </c>
      <c r="Y195" s="6">
        <f t="shared" si="23"/>
        <v>2</v>
      </c>
      <c r="Z195" s="32" t="s">
        <v>261</v>
      </c>
    </row>
    <row r="196" spans="1:26" s="6" customFormat="1" x14ac:dyDescent="0.3">
      <c r="A196" s="6" t="s">
        <v>4</v>
      </c>
      <c r="G196" s="6" t="s">
        <v>4</v>
      </c>
      <c r="K196" s="9">
        <v>700</v>
      </c>
      <c r="L196" s="44"/>
      <c r="M196" s="44"/>
      <c r="N196" s="56" t="s">
        <v>4</v>
      </c>
      <c r="O196" s="44"/>
      <c r="P196" s="9" t="s">
        <v>137</v>
      </c>
      <c r="Q196" s="6" t="s">
        <v>212</v>
      </c>
      <c r="R196" s="32" t="str">
        <f t="shared" si="16"/>
        <v>SUITCASE-DVRS(700) Inband; For APX (700) using Unknown or User-Defined Antenna</v>
      </c>
      <c r="S196" s="59">
        <f t="shared" si="17"/>
        <v>3</v>
      </c>
      <c r="T196" s="44">
        <f t="shared" si="18"/>
        <v>4</v>
      </c>
      <c r="U196" s="44">
        <f t="shared" si="19"/>
        <v>2</v>
      </c>
      <c r="V196" s="44">
        <f t="shared" si="20"/>
        <v>0</v>
      </c>
      <c r="W196" s="44">
        <f t="shared" si="21"/>
        <v>893</v>
      </c>
      <c r="X196" s="44">
        <f t="shared" si="22"/>
        <v>7</v>
      </c>
      <c r="Y196" s="6">
        <f t="shared" si="23"/>
        <v>1</v>
      </c>
      <c r="Z196" s="32" t="s">
        <v>261</v>
      </c>
    </row>
    <row r="197" spans="1:26" s="6" customFormat="1" x14ac:dyDescent="0.3">
      <c r="A197" s="6" t="s">
        <v>4</v>
      </c>
      <c r="G197" s="6" t="s">
        <v>4</v>
      </c>
      <c r="K197" s="9">
        <v>700</v>
      </c>
      <c r="L197" s="44"/>
      <c r="M197" s="44"/>
      <c r="N197" s="56" t="s">
        <v>4</v>
      </c>
      <c r="O197" s="44"/>
      <c r="P197" s="9" t="s">
        <v>24</v>
      </c>
      <c r="Q197" s="6" t="s">
        <v>212</v>
      </c>
      <c r="R197" s="32" t="str">
        <f t="shared" si="16"/>
        <v>SUITCASE-DVRS(700) Inband; For APX (700) using Single-Band Antenna(s)</v>
      </c>
      <c r="S197" s="59">
        <f t="shared" si="17"/>
        <v>3</v>
      </c>
      <c r="T197" s="44">
        <f t="shared" si="18"/>
        <v>4</v>
      </c>
      <c r="U197" s="44">
        <f t="shared" si="19"/>
        <v>2</v>
      </c>
      <c r="V197" s="44">
        <f t="shared" si="20"/>
        <v>1</v>
      </c>
      <c r="W197" s="44">
        <f t="shared" si="21"/>
        <v>894</v>
      </c>
      <c r="X197" s="44">
        <f t="shared" si="22"/>
        <v>7</v>
      </c>
      <c r="Y197" s="6">
        <f t="shared" si="23"/>
        <v>1</v>
      </c>
      <c r="Z197" s="32" t="s">
        <v>261</v>
      </c>
    </row>
    <row r="198" spans="1:26" s="6" customFormat="1" x14ac:dyDescent="0.3">
      <c r="A198" s="6" t="s">
        <v>4</v>
      </c>
      <c r="G198" s="6" t="s">
        <v>4</v>
      </c>
      <c r="K198" s="9">
        <v>700</v>
      </c>
      <c r="L198" s="44"/>
      <c r="M198" s="44"/>
      <c r="N198" s="56" t="s">
        <v>4</v>
      </c>
      <c r="O198" s="44"/>
      <c r="P198" s="9" t="s">
        <v>229</v>
      </c>
      <c r="Q198" s="6" t="s">
        <v>212</v>
      </c>
      <c r="R198" s="32" t="str">
        <f t="shared" si="16"/>
        <v>SUITCASE-DVRS(700) Inband; For APX (700) using One All-Band Antenna</v>
      </c>
      <c r="S198" s="59">
        <f t="shared" si="17"/>
        <v>3</v>
      </c>
      <c r="T198" s="44">
        <f t="shared" si="18"/>
        <v>4</v>
      </c>
      <c r="U198" s="44">
        <f t="shared" si="19"/>
        <v>2</v>
      </c>
      <c r="V198" s="44">
        <f t="shared" si="20"/>
        <v>2</v>
      </c>
      <c r="W198" s="44">
        <f t="shared" si="21"/>
        <v>895</v>
      </c>
      <c r="X198" s="44">
        <f t="shared" si="22"/>
        <v>7</v>
      </c>
      <c r="Y198" s="6">
        <f t="shared" si="23"/>
        <v>1</v>
      </c>
      <c r="Z198" s="32" t="s">
        <v>261</v>
      </c>
    </row>
    <row r="199" spans="1:26" s="6" customFormat="1" x14ac:dyDescent="0.3">
      <c r="A199" s="6" t="s">
        <v>17</v>
      </c>
      <c r="J199" s="6" t="s">
        <v>16</v>
      </c>
      <c r="K199" s="9">
        <v>700</v>
      </c>
      <c r="L199" s="44"/>
      <c r="M199" s="44"/>
      <c r="N199" s="56" t="s">
        <v>4</v>
      </c>
      <c r="O199" s="44"/>
      <c r="P199" s="9" t="s">
        <v>137</v>
      </c>
      <c r="Q199" s="6" t="s">
        <v>204</v>
      </c>
      <c r="R199" s="32" t="str">
        <f t="shared" ref="R199:R262" si="24">$K$6&amp;"("&amp;$K199&amp;")"&amp;" "&amp;VLOOKUP($Q199,RPTCodes,2,FALSE) &amp;"; For APX ("&amp;VLOOKUP($T199,BAND_NAMES,2)&amp;") using "&amp;VLOOKUP($P199,ANTcodes,3,FALSE)</f>
        <v>SUITCASE-DVRS(700) Crossband/No Inband; For APX (700) using Unknown or User-Defined Antenna</v>
      </c>
      <c r="S199" s="59">
        <f t="shared" ref="S199:S262" si="25">VLOOKUP(K199,Freq_Bands,2)</f>
        <v>3</v>
      </c>
      <c r="T199" s="44">
        <f t="shared" ref="T199:T262" si="26">IF(L199="X",1,0)+IF(M199="X",2,0)+IF(N199="X",4,0)+IF(O199="X",8,0)</f>
        <v>4</v>
      </c>
      <c r="U199" s="44">
        <f t="shared" ref="U199:U262" si="27">VLOOKUP(Q199,RPTCodes,4,FALSE)</f>
        <v>3</v>
      </c>
      <c r="V199" s="44">
        <f t="shared" ref="V199:V262" si="28">VLOOKUP(P199,ANTcodes,2,FALSE)</f>
        <v>0</v>
      </c>
      <c r="W199" s="44">
        <f t="shared" ref="W199:W262" si="29">$V199*MULT_ANT+$U199*MULT_RPT+$T199*MULT_MRF+$S199*MULT_VRF</f>
        <v>896</v>
      </c>
      <c r="X199" s="44">
        <f t="shared" ref="X199:X262" si="30">IF(LEFT($J199,4)="Spec",$J$4,IF($A199="X",1,0)+IF($B199="X",2,0)+IF($D199="X",3,0)+IF($E199="X",4,0)+IF($F199="X",5,0)+IF($G199="X",6,0)+IF($I199="X",10,0)+IF($C199="X",17,0))</f>
        <v>0</v>
      </c>
      <c r="Y199" s="6">
        <f t="shared" ref="Y199:Y262" si="31">COUNTA(L199:M199)+IF(RIGHT(N199&amp;O199,1)="X",1,0)</f>
        <v>1</v>
      </c>
      <c r="Z199" s="32" t="s">
        <v>261</v>
      </c>
    </row>
    <row r="200" spans="1:26" s="6" customFormat="1" x14ac:dyDescent="0.3">
      <c r="A200" s="6" t="s">
        <v>17</v>
      </c>
      <c r="J200" s="6" t="s">
        <v>16</v>
      </c>
      <c r="K200" s="9">
        <v>700</v>
      </c>
      <c r="L200" s="44"/>
      <c r="M200" s="44"/>
      <c r="N200" s="56" t="s">
        <v>4</v>
      </c>
      <c r="O200" s="44"/>
      <c r="P200" s="9" t="s">
        <v>24</v>
      </c>
      <c r="Q200" s="6" t="s">
        <v>204</v>
      </c>
      <c r="R200" s="32" t="str">
        <f t="shared" si="24"/>
        <v>SUITCASE-DVRS(700) Crossband/No Inband; For APX (700) using Single-Band Antenna(s)</v>
      </c>
      <c r="S200" s="59">
        <f t="shared" si="25"/>
        <v>3</v>
      </c>
      <c r="T200" s="44">
        <f t="shared" si="26"/>
        <v>4</v>
      </c>
      <c r="U200" s="44">
        <f t="shared" si="27"/>
        <v>3</v>
      </c>
      <c r="V200" s="44">
        <f t="shared" si="28"/>
        <v>1</v>
      </c>
      <c r="W200" s="44">
        <f t="shared" si="29"/>
        <v>897</v>
      </c>
      <c r="X200" s="44">
        <f t="shared" si="30"/>
        <v>0</v>
      </c>
      <c r="Y200" s="6">
        <f t="shared" si="31"/>
        <v>1</v>
      </c>
      <c r="Z200" s="32" t="s">
        <v>261</v>
      </c>
    </row>
    <row r="201" spans="1:26" s="6" customFormat="1" x14ac:dyDescent="0.3">
      <c r="J201" s="6" t="s">
        <v>16</v>
      </c>
      <c r="K201" s="9">
        <v>700</v>
      </c>
      <c r="L201" s="44"/>
      <c r="M201" s="44"/>
      <c r="N201" s="56" t="s">
        <v>4</v>
      </c>
      <c r="O201" s="44"/>
      <c r="P201" s="9" t="s">
        <v>229</v>
      </c>
      <c r="Q201" s="6" t="s">
        <v>204</v>
      </c>
      <c r="R201" s="32" t="str">
        <f t="shared" si="24"/>
        <v>SUITCASE-DVRS(700) Crossband/No Inband; For APX (700) using One All-Band Antenna</v>
      </c>
      <c r="S201" s="59">
        <f t="shared" si="25"/>
        <v>3</v>
      </c>
      <c r="T201" s="44">
        <f t="shared" si="26"/>
        <v>4</v>
      </c>
      <c r="U201" s="44">
        <f t="shared" si="27"/>
        <v>3</v>
      </c>
      <c r="V201" s="44">
        <f t="shared" si="28"/>
        <v>2</v>
      </c>
      <c r="W201" s="44">
        <f t="shared" si="29"/>
        <v>898</v>
      </c>
      <c r="X201" s="44">
        <f t="shared" si="30"/>
        <v>0</v>
      </c>
      <c r="Y201" s="6">
        <f t="shared" si="31"/>
        <v>1</v>
      </c>
      <c r="Z201" s="32" t="s">
        <v>261</v>
      </c>
    </row>
    <row r="202" spans="1:26" s="6" customFormat="1" x14ac:dyDescent="0.3">
      <c r="G202" s="6" t="s">
        <v>4</v>
      </c>
      <c r="K202" s="9">
        <v>700</v>
      </c>
      <c r="L202" s="44" t="s">
        <v>4</v>
      </c>
      <c r="M202" s="44"/>
      <c r="N202" s="56" t="s">
        <v>4</v>
      </c>
      <c r="O202" s="44"/>
      <c r="P202" s="9" t="s">
        <v>137</v>
      </c>
      <c r="Q202" s="6" t="s">
        <v>203</v>
      </c>
      <c r="R202" s="32" t="str">
        <f t="shared" si="24"/>
        <v>SUITCASE-DVRS(700) Inband/No Crossband; For APX (VHF+700) using Unknown or User-Defined Antenna</v>
      </c>
      <c r="S202" s="59">
        <f t="shared" si="25"/>
        <v>3</v>
      </c>
      <c r="T202" s="44">
        <f t="shared" si="26"/>
        <v>5</v>
      </c>
      <c r="U202" s="44">
        <f t="shared" si="27"/>
        <v>1</v>
      </c>
      <c r="V202" s="44">
        <f t="shared" si="28"/>
        <v>0</v>
      </c>
      <c r="W202" s="44">
        <f t="shared" si="29"/>
        <v>907</v>
      </c>
      <c r="X202" s="44">
        <f t="shared" si="30"/>
        <v>6</v>
      </c>
      <c r="Y202" s="6">
        <f t="shared" si="31"/>
        <v>2</v>
      </c>
      <c r="Z202" s="32" t="s">
        <v>261</v>
      </c>
    </row>
    <row r="203" spans="1:26" s="6" customFormat="1" x14ac:dyDescent="0.3">
      <c r="B203" s="6" t="s">
        <v>4</v>
      </c>
      <c r="G203" s="6" t="s">
        <v>4</v>
      </c>
      <c r="K203" s="9">
        <v>700</v>
      </c>
      <c r="L203" s="44" t="s">
        <v>4</v>
      </c>
      <c r="M203" s="44"/>
      <c r="N203" s="56" t="s">
        <v>4</v>
      </c>
      <c r="O203" s="44"/>
      <c r="P203" s="9" t="s">
        <v>24</v>
      </c>
      <c r="Q203" s="6" t="s">
        <v>203</v>
      </c>
      <c r="R203" s="32" t="str">
        <f t="shared" si="24"/>
        <v>SUITCASE-DVRS(700) Inband/No Crossband; For APX (VHF+700) using Single-Band Antenna(s)</v>
      </c>
      <c r="S203" s="59">
        <f t="shared" si="25"/>
        <v>3</v>
      </c>
      <c r="T203" s="44">
        <f t="shared" si="26"/>
        <v>5</v>
      </c>
      <c r="U203" s="44">
        <f t="shared" si="27"/>
        <v>1</v>
      </c>
      <c r="V203" s="44">
        <f t="shared" si="28"/>
        <v>1</v>
      </c>
      <c r="W203" s="44">
        <f t="shared" si="29"/>
        <v>908</v>
      </c>
      <c r="X203" s="44">
        <f t="shared" si="30"/>
        <v>8</v>
      </c>
      <c r="Y203" s="6">
        <f t="shared" si="31"/>
        <v>2</v>
      </c>
      <c r="Z203" s="32" t="s">
        <v>261</v>
      </c>
    </row>
    <row r="204" spans="1:26" s="6" customFormat="1" x14ac:dyDescent="0.3">
      <c r="G204" s="6" t="s">
        <v>4</v>
      </c>
      <c r="K204" s="9">
        <v>700</v>
      </c>
      <c r="L204" s="44" t="s">
        <v>4</v>
      </c>
      <c r="M204" s="44"/>
      <c r="N204" s="56" t="s">
        <v>4</v>
      </c>
      <c r="O204" s="44"/>
      <c r="P204" s="9" t="s">
        <v>229</v>
      </c>
      <c r="Q204" s="6" t="s">
        <v>203</v>
      </c>
      <c r="R204" s="32" t="str">
        <f t="shared" si="24"/>
        <v>SUITCASE-DVRS(700) Inband/No Crossband; For APX (VHF+700) using One All-Band Antenna</v>
      </c>
      <c r="S204" s="59">
        <f t="shared" si="25"/>
        <v>3</v>
      </c>
      <c r="T204" s="44">
        <f t="shared" si="26"/>
        <v>5</v>
      </c>
      <c r="U204" s="44">
        <f t="shared" si="27"/>
        <v>1</v>
      </c>
      <c r="V204" s="44">
        <f t="shared" si="28"/>
        <v>2</v>
      </c>
      <c r="W204" s="44">
        <f t="shared" si="29"/>
        <v>909</v>
      </c>
      <c r="X204" s="44">
        <f t="shared" si="30"/>
        <v>6</v>
      </c>
      <c r="Y204" s="6">
        <f t="shared" si="31"/>
        <v>2</v>
      </c>
      <c r="Z204" s="32" t="s">
        <v>261</v>
      </c>
    </row>
    <row r="205" spans="1:26" s="6" customFormat="1" x14ac:dyDescent="0.3">
      <c r="D205" s="6" t="s">
        <v>4</v>
      </c>
      <c r="J205" s="6" t="s">
        <v>252</v>
      </c>
      <c r="K205" s="9">
        <v>700</v>
      </c>
      <c r="L205" s="44" t="s">
        <v>4</v>
      </c>
      <c r="M205" s="44"/>
      <c r="N205" s="56" t="s">
        <v>4</v>
      </c>
      <c r="O205" s="44"/>
      <c r="P205" s="9" t="s">
        <v>137</v>
      </c>
      <c r="Q205" s="6" t="s">
        <v>204</v>
      </c>
      <c r="R205" s="32" t="str">
        <f t="shared" si="24"/>
        <v>SUITCASE-DVRS(700) Crossband/No Inband; For APX (VHF+700) using Unknown or User-Defined Antenna</v>
      </c>
      <c r="S205" s="59">
        <f t="shared" si="25"/>
        <v>3</v>
      </c>
      <c r="T205" s="44">
        <f t="shared" si="26"/>
        <v>5</v>
      </c>
      <c r="U205" s="44">
        <f t="shared" si="27"/>
        <v>3</v>
      </c>
      <c r="V205" s="44">
        <f t="shared" si="28"/>
        <v>0</v>
      </c>
      <c r="W205" s="44">
        <f t="shared" si="29"/>
        <v>913</v>
      </c>
      <c r="X205" s="44">
        <f t="shared" si="30"/>
        <v>18</v>
      </c>
      <c r="Y205" s="6">
        <f t="shared" si="31"/>
        <v>2</v>
      </c>
      <c r="Z205" s="32" t="s">
        <v>261</v>
      </c>
    </row>
    <row r="206" spans="1:26" s="6" customFormat="1" x14ac:dyDescent="0.3">
      <c r="B206" s="6" t="s">
        <v>4</v>
      </c>
      <c r="I206" s="6" t="s">
        <v>4</v>
      </c>
      <c r="J206" s="6" t="s">
        <v>252</v>
      </c>
      <c r="K206" s="9">
        <v>700</v>
      </c>
      <c r="L206" s="44" t="s">
        <v>4</v>
      </c>
      <c r="M206" s="44"/>
      <c r="N206" s="56" t="s">
        <v>4</v>
      </c>
      <c r="O206" s="44"/>
      <c r="P206" s="9" t="s">
        <v>24</v>
      </c>
      <c r="Q206" s="6" t="s">
        <v>204</v>
      </c>
      <c r="R206" s="32" t="str">
        <f t="shared" si="24"/>
        <v>SUITCASE-DVRS(700) Crossband/No Inband; For APX (VHF+700) using Single-Band Antenna(s)</v>
      </c>
      <c r="S206" s="59">
        <f t="shared" si="25"/>
        <v>3</v>
      </c>
      <c r="T206" s="44">
        <f t="shared" si="26"/>
        <v>5</v>
      </c>
      <c r="U206" s="44">
        <f t="shared" si="27"/>
        <v>3</v>
      </c>
      <c r="V206" s="44">
        <f t="shared" si="28"/>
        <v>1</v>
      </c>
      <c r="W206" s="44">
        <f t="shared" si="29"/>
        <v>914</v>
      </c>
      <c r="X206" s="44">
        <f t="shared" si="30"/>
        <v>18</v>
      </c>
      <c r="Y206" s="6">
        <f t="shared" si="31"/>
        <v>2</v>
      </c>
      <c r="Z206" s="32" t="s">
        <v>261</v>
      </c>
    </row>
    <row r="207" spans="1:26" s="6" customFormat="1" x14ac:dyDescent="0.3">
      <c r="D207" s="6" t="s">
        <v>4</v>
      </c>
      <c r="J207" s="6" t="s">
        <v>252</v>
      </c>
      <c r="K207" s="9">
        <v>700</v>
      </c>
      <c r="L207" s="44" t="s">
        <v>4</v>
      </c>
      <c r="M207" s="44"/>
      <c r="N207" s="56" t="s">
        <v>4</v>
      </c>
      <c r="O207" s="44"/>
      <c r="P207" s="9" t="s">
        <v>229</v>
      </c>
      <c r="Q207" s="6" t="s">
        <v>204</v>
      </c>
      <c r="R207" s="32" t="str">
        <f t="shared" si="24"/>
        <v>SUITCASE-DVRS(700) Crossband/No Inband; For APX (VHF+700) using One All-Band Antenna</v>
      </c>
      <c r="S207" s="59">
        <f t="shared" si="25"/>
        <v>3</v>
      </c>
      <c r="T207" s="44">
        <f t="shared" si="26"/>
        <v>5</v>
      </c>
      <c r="U207" s="44">
        <f t="shared" si="27"/>
        <v>3</v>
      </c>
      <c r="V207" s="44">
        <f t="shared" si="28"/>
        <v>2</v>
      </c>
      <c r="W207" s="44">
        <f t="shared" si="29"/>
        <v>915</v>
      </c>
      <c r="X207" s="44">
        <f t="shared" si="30"/>
        <v>18</v>
      </c>
      <c r="Y207" s="6">
        <f t="shared" si="31"/>
        <v>2</v>
      </c>
      <c r="Z207" s="32" t="s">
        <v>261</v>
      </c>
    </row>
    <row r="208" spans="1:26" s="6" customFormat="1" x14ac:dyDescent="0.3">
      <c r="E208" s="6" t="s">
        <v>4</v>
      </c>
      <c r="G208" s="6" t="s">
        <v>4</v>
      </c>
      <c r="K208" s="9">
        <v>700</v>
      </c>
      <c r="L208" s="44" t="s">
        <v>4</v>
      </c>
      <c r="M208" s="44"/>
      <c r="N208" s="56" t="s">
        <v>4</v>
      </c>
      <c r="O208" s="44"/>
      <c r="P208" s="9" t="s">
        <v>137</v>
      </c>
      <c r="Q208" s="6" t="s">
        <v>205</v>
      </c>
      <c r="R208" s="32" t="str">
        <f t="shared" si="24"/>
        <v>SUITCASE-DVRS(700) Inband &amp; Crossband; For APX (VHF+700) using Unknown or User-Defined Antenna</v>
      </c>
      <c r="S208" s="59">
        <f t="shared" si="25"/>
        <v>3</v>
      </c>
      <c r="T208" s="44">
        <f t="shared" si="26"/>
        <v>5</v>
      </c>
      <c r="U208" s="44">
        <f t="shared" si="27"/>
        <v>5</v>
      </c>
      <c r="V208" s="44">
        <f t="shared" si="28"/>
        <v>0</v>
      </c>
      <c r="W208" s="44">
        <f t="shared" si="29"/>
        <v>919</v>
      </c>
      <c r="X208" s="44">
        <f t="shared" si="30"/>
        <v>10</v>
      </c>
      <c r="Y208" s="6">
        <f t="shared" si="31"/>
        <v>2</v>
      </c>
      <c r="Z208" s="32" t="s">
        <v>261</v>
      </c>
    </row>
    <row r="209" spans="2:26" s="6" customFormat="1" x14ac:dyDescent="0.3">
      <c r="B209" s="6" t="s">
        <v>4</v>
      </c>
      <c r="G209" s="6" t="s">
        <v>4</v>
      </c>
      <c r="K209" s="9">
        <v>700</v>
      </c>
      <c r="L209" s="44" t="s">
        <v>4</v>
      </c>
      <c r="M209" s="44"/>
      <c r="N209" s="56" t="s">
        <v>4</v>
      </c>
      <c r="O209" s="44"/>
      <c r="P209" s="9" t="s">
        <v>24</v>
      </c>
      <c r="Q209" s="6" t="s">
        <v>205</v>
      </c>
      <c r="R209" s="32" t="str">
        <f t="shared" si="24"/>
        <v>SUITCASE-DVRS(700) Inband &amp; Crossband; For APX (VHF+700) using Single-Band Antenna(s)</v>
      </c>
      <c r="S209" s="59">
        <f t="shared" si="25"/>
        <v>3</v>
      </c>
      <c r="T209" s="44">
        <f t="shared" si="26"/>
        <v>5</v>
      </c>
      <c r="U209" s="44">
        <f t="shared" si="27"/>
        <v>5</v>
      </c>
      <c r="V209" s="44">
        <f t="shared" si="28"/>
        <v>1</v>
      </c>
      <c r="W209" s="44">
        <f t="shared" si="29"/>
        <v>920</v>
      </c>
      <c r="X209" s="44">
        <f t="shared" si="30"/>
        <v>8</v>
      </c>
      <c r="Y209" s="6">
        <f t="shared" si="31"/>
        <v>2</v>
      </c>
      <c r="Z209" s="32" t="s">
        <v>261</v>
      </c>
    </row>
    <row r="210" spans="2:26" s="6" customFormat="1" x14ac:dyDescent="0.3">
      <c r="E210" s="6" t="s">
        <v>4</v>
      </c>
      <c r="G210" s="6" t="s">
        <v>4</v>
      </c>
      <c r="K210" s="9">
        <v>700</v>
      </c>
      <c r="L210" s="44" t="s">
        <v>4</v>
      </c>
      <c r="M210" s="44"/>
      <c r="N210" s="56" t="s">
        <v>4</v>
      </c>
      <c r="O210" s="44"/>
      <c r="P210" s="9" t="s">
        <v>229</v>
      </c>
      <c r="Q210" s="6" t="s">
        <v>205</v>
      </c>
      <c r="R210" s="32" t="str">
        <f t="shared" si="24"/>
        <v>SUITCASE-DVRS(700) Inband &amp; Crossband; For APX (VHF+700) using One All-Band Antenna</v>
      </c>
      <c r="S210" s="59">
        <f t="shared" si="25"/>
        <v>3</v>
      </c>
      <c r="T210" s="44">
        <f t="shared" si="26"/>
        <v>5</v>
      </c>
      <c r="U210" s="44">
        <f t="shared" si="27"/>
        <v>5</v>
      </c>
      <c r="V210" s="44">
        <f t="shared" si="28"/>
        <v>2</v>
      </c>
      <c r="W210" s="44">
        <f t="shared" si="29"/>
        <v>921</v>
      </c>
      <c r="X210" s="44">
        <f t="shared" si="30"/>
        <v>10</v>
      </c>
      <c r="Y210" s="6">
        <f t="shared" si="31"/>
        <v>2</v>
      </c>
      <c r="Z210" s="32" t="s">
        <v>261</v>
      </c>
    </row>
    <row r="211" spans="2:26" s="6" customFormat="1" x14ac:dyDescent="0.3">
      <c r="G211" s="6" t="s">
        <v>4</v>
      </c>
      <c r="K211" s="9">
        <v>700</v>
      </c>
      <c r="L211" s="44"/>
      <c r="M211" s="44" t="s">
        <v>4</v>
      </c>
      <c r="N211" s="56" t="s">
        <v>4</v>
      </c>
      <c r="O211" s="44"/>
      <c r="P211" s="9" t="s">
        <v>137</v>
      </c>
      <c r="Q211" s="6" t="s">
        <v>203</v>
      </c>
      <c r="R211" s="32" t="str">
        <f t="shared" si="24"/>
        <v>SUITCASE-DVRS(700) Inband/No Crossband; For APX (UHF+700) using Unknown or User-Defined Antenna</v>
      </c>
      <c r="S211" s="59">
        <f t="shared" si="25"/>
        <v>3</v>
      </c>
      <c r="T211" s="44">
        <f t="shared" si="26"/>
        <v>6</v>
      </c>
      <c r="U211" s="44">
        <f t="shared" si="27"/>
        <v>1</v>
      </c>
      <c r="V211" s="44">
        <f t="shared" si="28"/>
        <v>0</v>
      </c>
      <c r="W211" s="44">
        <f t="shared" si="29"/>
        <v>924</v>
      </c>
      <c r="X211" s="44">
        <f t="shared" si="30"/>
        <v>6</v>
      </c>
      <c r="Y211" s="6">
        <f t="shared" si="31"/>
        <v>2</v>
      </c>
      <c r="Z211" s="32" t="s">
        <v>261</v>
      </c>
    </row>
    <row r="212" spans="2:26" s="6" customFormat="1" x14ac:dyDescent="0.3">
      <c r="B212" s="6" t="s">
        <v>4</v>
      </c>
      <c r="G212" s="6" t="s">
        <v>4</v>
      </c>
      <c r="K212" s="9">
        <v>700</v>
      </c>
      <c r="L212" s="44"/>
      <c r="M212" s="44" t="s">
        <v>4</v>
      </c>
      <c r="N212" s="56" t="s">
        <v>4</v>
      </c>
      <c r="O212" s="44"/>
      <c r="P212" s="9" t="s">
        <v>24</v>
      </c>
      <c r="Q212" s="6" t="s">
        <v>203</v>
      </c>
      <c r="R212" s="32" t="str">
        <f t="shared" si="24"/>
        <v>SUITCASE-DVRS(700) Inband/No Crossband; For APX (UHF+700) using Single-Band Antenna(s)</v>
      </c>
      <c r="S212" s="59">
        <f t="shared" si="25"/>
        <v>3</v>
      </c>
      <c r="T212" s="44">
        <f t="shared" si="26"/>
        <v>6</v>
      </c>
      <c r="U212" s="44">
        <f t="shared" si="27"/>
        <v>1</v>
      </c>
      <c r="V212" s="44">
        <f t="shared" si="28"/>
        <v>1</v>
      </c>
      <c r="W212" s="44">
        <f t="shared" si="29"/>
        <v>925</v>
      </c>
      <c r="X212" s="44">
        <f t="shared" si="30"/>
        <v>8</v>
      </c>
      <c r="Y212" s="6">
        <f t="shared" si="31"/>
        <v>2</v>
      </c>
      <c r="Z212" s="32" t="s">
        <v>261</v>
      </c>
    </row>
    <row r="213" spans="2:26" s="6" customFormat="1" x14ac:dyDescent="0.3">
      <c r="G213" s="6" t="s">
        <v>4</v>
      </c>
      <c r="K213" s="9">
        <v>700</v>
      </c>
      <c r="L213" s="44"/>
      <c r="M213" s="44" t="s">
        <v>4</v>
      </c>
      <c r="N213" s="56" t="s">
        <v>4</v>
      </c>
      <c r="O213" s="44"/>
      <c r="P213" s="9" t="s">
        <v>229</v>
      </c>
      <c r="Q213" s="6" t="s">
        <v>203</v>
      </c>
      <c r="R213" s="32" t="str">
        <f t="shared" si="24"/>
        <v>SUITCASE-DVRS(700) Inband/No Crossband; For APX (UHF+700) using One All-Band Antenna</v>
      </c>
      <c r="S213" s="59">
        <f t="shared" si="25"/>
        <v>3</v>
      </c>
      <c r="T213" s="44">
        <f t="shared" si="26"/>
        <v>6</v>
      </c>
      <c r="U213" s="44">
        <f t="shared" si="27"/>
        <v>1</v>
      </c>
      <c r="V213" s="44">
        <f t="shared" si="28"/>
        <v>2</v>
      </c>
      <c r="W213" s="44">
        <f t="shared" si="29"/>
        <v>926</v>
      </c>
      <c r="X213" s="44">
        <f t="shared" si="30"/>
        <v>6</v>
      </c>
      <c r="Y213" s="6">
        <f t="shared" si="31"/>
        <v>2</v>
      </c>
      <c r="Z213" s="32" t="s">
        <v>261</v>
      </c>
    </row>
    <row r="214" spans="2:26" s="6" customFormat="1" x14ac:dyDescent="0.3">
      <c r="D214" s="6" t="s">
        <v>4</v>
      </c>
      <c r="J214" s="6" t="s">
        <v>252</v>
      </c>
      <c r="K214" s="9">
        <v>700</v>
      </c>
      <c r="L214" s="44"/>
      <c r="M214" s="44" t="s">
        <v>4</v>
      </c>
      <c r="N214" s="56" t="s">
        <v>4</v>
      </c>
      <c r="O214" s="44"/>
      <c r="P214" s="9" t="s">
        <v>137</v>
      </c>
      <c r="Q214" s="6" t="s">
        <v>204</v>
      </c>
      <c r="R214" s="32" t="str">
        <f t="shared" si="24"/>
        <v>SUITCASE-DVRS(700) Crossband/No Inband; For APX (UHF+700) using Unknown or User-Defined Antenna</v>
      </c>
      <c r="S214" s="59">
        <f t="shared" si="25"/>
        <v>3</v>
      </c>
      <c r="T214" s="44">
        <f t="shared" si="26"/>
        <v>6</v>
      </c>
      <c r="U214" s="44">
        <f t="shared" si="27"/>
        <v>3</v>
      </c>
      <c r="V214" s="44">
        <f t="shared" si="28"/>
        <v>0</v>
      </c>
      <c r="W214" s="44">
        <f t="shared" si="29"/>
        <v>930</v>
      </c>
      <c r="X214" s="44">
        <f t="shared" si="30"/>
        <v>18</v>
      </c>
      <c r="Y214" s="6">
        <f t="shared" si="31"/>
        <v>2</v>
      </c>
      <c r="Z214" s="32" t="s">
        <v>261</v>
      </c>
    </row>
    <row r="215" spans="2:26" s="6" customFormat="1" x14ac:dyDescent="0.3">
      <c r="B215" s="6" t="s">
        <v>4</v>
      </c>
      <c r="I215" s="6" t="s">
        <v>4</v>
      </c>
      <c r="J215" s="6" t="s">
        <v>252</v>
      </c>
      <c r="K215" s="9">
        <v>700</v>
      </c>
      <c r="L215" s="44"/>
      <c r="M215" s="44" t="s">
        <v>4</v>
      </c>
      <c r="N215" s="56" t="s">
        <v>4</v>
      </c>
      <c r="O215" s="44"/>
      <c r="P215" s="9" t="s">
        <v>24</v>
      </c>
      <c r="Q215" s="6" t="s">
        <v>204</v>
      </c>
      <c r="R215" s="32" t="str">
        <f t="shared" si="24"/>
        <v>SUITCASE-DVRS(700) Crossband/No Inband; For APX (UHF+700) using Single-Band Antenna(s)</v>
      </c>
      <c r="S215" s="59">
        <f t="shared" si="25"/>
        <v>3</v>
      </c>
      <c r="T215" s="44">
        <f t="shared" si="26"/>
        <v>6</v>
      </c>
      <c r="U215" s="44">
        <f t="shared" si="27"/>
        <v>3</v>
      </c>
      <c r="V215" s="44">
        <f t="shared" si="28"/>
        <v>1</v>
      </c>
      <c r="W215" s="44">
        <f t="shared" si="29"/>
        <v>931</v>
      </c>
      <c r="X215" s="44">
        <f t="shared" si="30"/>
        <v>18</v>
      </c>
      <c r="Y215" s="6">
        <f t="shared" si="31"/>
        <v>2</v>
      </c>
      <c r="Z215" s="32" t="s">
        <v>261</v>
      </c>
    </row>
    <row r="216" spans="2:26" s="6" customFormat="1" x14ac:dyDescent="0.3">
      <c r="D216" s="6" t="s">
        <v>4</v>
      </c>
      <c r="J216" s="6" t="s">
        <v>252</v>
      </c>
      <c r="K216" s="9">
        <v>700</v>
      </c>
      <c r="L216" s="44"/>
      <c r="M216" s="44" t="s">
        <v>4</v>
      </c>
      <c r="N216" s="56" t="s">
        <v>4</v>
      </c>
      <c r="O216" s="44"/>
      <c r="P216" s="9" t="s">
        <v>229</v>
      </c>
      <c r="Q216" s="6" t="s">
        <v>204</v>
      </c>
      <c r="R216" s="32" t="str">
        <f t="shared" si="24"/>
        <v>SUITCASE-DVRS(700) Crossband/No Inband; For APX (UHF+700) using One All-Band Antenna</v>
      </c>
      <c r="S216" s="59">
        <f t="shared" si="25"/>
        <v>3</v>
      </c>
      <c r="T216" s="44">
        <f t="shared" si="26"/>
        <v>6</v>
      </c>
      <c r="U216" s="44">
        <f t="shared" si="27"/>
        <v>3</v>
      </c>
      <c r="V216" s="44">
        <f t="shared" si="28"/>
        <v>2</v>
      </c>
      <c r="W216" s="44">
        <f t="shared" si="29"/>
        <v>932</v>
      </c>
      <c r="X216" s="44">
        <f t="shared" si="30"/>
        <v>18</v>
      </c>
      <c r="Y216" s="6">
        <f t="shared" si="31"/>
        <v>2</v>
      </c>
      <c r="Z216" s="32" t="s">
        <v>261</v>
      </c>
    </row>
    <row r="217" spans="2:26" s="6" customFormat="1" x14ac:dyDescent="0.3">
      <c r="E217" s="6" t="s">
        <v>4</v>
      </c>
      <c r="G217" s="6" t="s">
        <v>4</v>
      </c>
      <c r="K217" s="9">
        <v>700</v>
      </c>
      <c r="L217" s="44"/>
      <c r="M217" s="44" t="s">
        <v>4</v>
      </c>
      <c r="N217" s="56" t="s">
        <v>4</v>
      </c>
      <c r="O217" s="44"/>
      <c r="P217" s="9" t="s">
        <v>137</v>
      </c>
      <c r="Q217" s="6" t="s">
        <v>205</v>
      </c>
      <c r="R217" s="32" t="str">
        <f t="shared" si="24"/>
        <v>SUITCASE-DVRS(700) Inband &amp; Crossband; For APX (UHF+700) using Unknown or User-Defined Antenna</v>
      </c>
      <c r="S217" s="59">
        <f t="shared" si="25"/>
        <v>3</v>
      </c>
      <c r="T217" s="44">
        <f t="shared" si="26"/>
        <v>6</v>
      </c>
      <c r="U217" s="44">
        <f t="shared" si="27"/>
        <v>5</v>
      </c>
      <c r="V217" s="44">
        <f t="shared" si="28"/>
        <v>0</v>
      </c>
      <c r="W217" s="44">
        <f t="shared" si="29"/>
        <v>936</v>
      </c>
      <c r="X217" s="44">
        <f t="shared" si="30"/>
        <v>10</v>
      </c>
      <c r="Y217" s="6">
        <f t="shared" si="31"/>
        <v>2</v>
      </c>
      <c r="Z217" s="32" t="s">
        <v>261</v>
      </c>
    </row>
    <row r="218" spans="2:26" s="6" customFormat="1" x14ac:dyDescent="0.3">
      <c r="B218" s="6" t="s">
        <v>4</v>
      </c>
      <c r="G218" s="6" t="s">
        <v>4</v>
      </c>
      <c r="K218" s="9">
        <v>700</v>
      </c>
      <c r="L218" s="44"/>
      <c r="M218" s="44" t="s">
        <v>4</v>
      </c>
      <c r="N218" s="56" t="s">
        <v>4</v>
      </c>
      <c r="O218" s="44"/>
      <c r="P218" s="9" t="s">
        <v>24</v>
      </c>
      <c r="Q218" s="6" t="s">
        <v>205</v>
      </c>
      <c r="R218" s="32" t="str">
        <f t="shared" si="24"/>
        <v>SUITCASE-DVRS(700) Inband &amp; Crossband; For APX (UHF+700) using Single-Band Antenna(s)</v>
      </c>
      <c r="S218" s="59">
        <f t="shared" si="25"/>
        <v>3</v>
      </c>
      <c r="T218" s="44">
        <f t="shared" si="26"/>
        <v>6</v>
      </c>
      <c r="U218" s="44">
        <f t="shared" si="27"/>
        <v>5</v>
      </c>
      <c r="V218" s="44">
        <f t="shared" si="28"/>
        <v>1</v>
      </c>
      <c r="W218" s="44">
        <f t="shared" si="29"/>
        <v>937</v>
      </c>
      <c r="X218" s="44">
        <f t="shared" si="30"/>
        <v>8</v>
      </c>
      <c r="Y218" s="6">
        <f t="shared" si="31"/>
        <v>2</v>
      </c>
      <c r="Z218" s="32" t="s">
        <v>261</v>
      </c>
    </row>
    <row r="219" spans="2:26" s="6" customFormat="1" x14ac:dyDescent="0.3">
      <c r="E219" s="6" t="s">
        <v>4</v>
      </c>
      <c r="G219" s="6" t="s">
        <v>4</v>
      </c>
      <c r="K219" s="9">
        <v>700</v>
      </c>
      <c r="L219" s="44"/>
      <c r="M219" s="44" t="s">
        <v>4</v>
      </c>
      <c r="N219" s="56" t="s">
        <v>4</v>
      </c>
      <c r="O219" s="44"/>
      <c r="P219" s="9" t="s">
        <v>229</v>
      </c>
      <c r="Q219" s="6" t="s">
        <v>205</v>
      </c>
      <c r="R219" s="32" t="str">
        <f t="shared" si="24"/>
        <v>SUITCASE-DVRS(700) Inband &amp; Crossband; For APX (UHF+700) using One All-Band Antenna</v>
      </c>
      <c r="S219" s="59">
        <f t="shared" si="25"/>
        <v>3</v>
      </c>
      <c r="T219" s="44">
        <f t="shared" si="26"/>
        <v>6</v>
      </c>
      <c r="U219" s="44">
        <f t="shared" si="27"/>
        <v>5</v>
      </c>
      <c r="V219" s="44">
        <f t="shared" si="28"/>
        <v>2</v>
      </c>
      <c r="W219" s="44">
        <f t="shared" si="29"/>
        <v>938</v>
      </c>
      <c r="X219" s="44">
        <f t="shared" si="30"/>
        <v>10</v>
      </c>
      <c r="Y219" s="6">
        <f t="shared" si="31"/>
        <v>2</v>
      </c>
      <c r="Z219" s="32" t="s">
        <v>261</v>
      </c>
    </row>
    <row r="220" spans="2:26" s="6" customFormat="1" x14ac:dyDescent="0.3">
      <c r="G220" s="6" t="s">
        <v>4</v>
      </c>
      <c r="K220" s="9">
        <v>700</v>
      </c>
      <c r="L220" s="44" t="s">
        <v>4</v>
      </c>
      <c r="M220" s="44" t="s">
        <v>4</v>
      </c>
      <c r="N220" s="56" t="s">
        <v>4</v>
      </c>
      <c r="O220" s="44"/>
      <c r="P220" s="9" t="s">
        <v>137</v>
      </c>
      <c r="Q220" s="6" t="s">
        <v>203</v>
      </c>
      <c r="R220" s="32" t="str">
        <f t="shared" si="24"/>
        <v>SUITCASE-DVRS(700) Inband/No Crossband; For APX (VHF+UHF+700) using Unknown or User-Defined Antenna</v>
      </c>
      <c r="S220" s="59">
        <f t="shared" si="25"/>
        <v>3</v>
      </c>
      <c r="T220" s="44">
        <f t="shared" si="26"/>
        <v>7</v>
      </c>
      <c r="U220" s="44">
        <f t="shared" si="27"/>
        <v>1</v>
      </c>
      <c r="V220" s="44">
        <f t="shared" si="28"/>
        <v>0</v>
      </c>
      <c r="W220" s="44">
        <f t="shared" si="29"/>
        <v>941</v>
      </c>
      <c r="X220" s="44">
        <f t="shared" si="30"/>
        <v>6</v>
      </c>
      <c r="Y220" s="6">
        <f t="shared" si="31"/>
        <v>3</v>
      </c>
      <c r="Z220" s="32" t="s">
        <v>261</v>
      </c>
    </row>
    <row r="221" spans="2:26" s="6" customFormat="1" x14ac:dyDescent="0.3">
      <c r="B221" s="6" t="s">
        <v>4</v>
      </c>
      <c r="G221" s="6" t="s">
        <v>4</v>
      </c>
      <c r="K221" s="9">
        <v>700</v>
      </c>
      <c r="L221" s="44" t="s">
        <v>4</v>
      </c>
      <c r="M221" s="44" t="s">
        <v>4</v>
      </c>
      <c r="N221" s="56" t="s">
        <v>4</v>
      </c>
      <c r="O221" s="44"/>
      <c r="P221" s="9" t="s">
        <v>24</v>
      </c>
      <c r="Q221" s="6" t="s">
        <v>203</v>
      </c>
      <c r="R221" s="32" t="str">
        <f t="shared" si="24"/>
        <v>SUITCASE-DVRS(700) Inband/No Crossband; For APX (VHF+UHF+700) using Single-Band Antenna(s)</v>
      </c>
      <c r="S221" s="59">
        <f t="shared" si="25"/>
        <v>3</v>
      </c>
      <c r="T221" s="44">
        <f t="shared" si="26"/>
        <v>7</v>
      </c>
      <c r="U221" s="44">
        <f t="shared" si="27"/>
        <v>1</v>
      </c>
      <c r="V221" s="44">
        <f t="shared" si="28"/>
        <v>1</v>
      </c>
      <c r="W221" s="44">
        <f t="shared" si="29"/>
        <v>942</v>
      </c>
      <c r="X221" s="44">
        <f t="shared" si="30"/>
        <v>8</v>
      </c>
      <c r="Y221" s="6">
        <f t="shared" si="31"/>
        <v>3</v>
      </c>
      <c r="Z221" s="32" t="s">
        <v>261</v>
      </c>
    </row>
    <row r="222" spans="2:26" s="6" customFormat="1" x14ac:dyDescent="0.3">
      <c r="G222" s="6" t="s">
        <v>4</v>
      </c>
      <c r="K222" s="9">
        <v>700</v>
      </c>
      <c r="L222" s="44" t="s">
        <v>4</v>
      </c>
      <c r="M222" s="44" t="s">
        <v>4</v>
      </c>
      <c r="N222" s="56" t="s">
        <v>4</v>
      </c>
      <c r="O222" s="44"/>
      <c r="P222" s="9" t="s">
        <v>229</v>
      </c>
      <c r="Q222" s="6" t="s">
        <v>203</v>
      </c>
      <c r="R222" s="32" t="str">
        <f t="shared" si="24"/>
        <v>SUITCASE-DVRS(700) Inband/No Crossband; For APX (VHF+UHF+700) using One All-Band Antenna</v>
      </c>
      <c r="S222" s="59">
        <f t="shared" si="25"/>
        <v>3</v>
      </c>
      <c r="T222" s="44">
        <f t="shared" si="26"/>
        <v>7</v>
      </c>
      <c r="U222" s="44">
        <f t="shared" si="27"/>
        <v>1</v>
      </c>
      <c r="V222" s="44">
        <f t="shared" si="28"/>
        <v>2</v>
      </c>
      <c r="W222" s="44">
        <f t="shared" si="29"/>
        <v>943</v>
      </c>
      <c r="X222" s="44">
        <f t="shared" si="30"/>
        <v>6</v>
      </c>
      <c r="Y222" s="6">
        <f t="shared" si="31"/>
        <v>3</v>
      </c>
      <c r="Z222" s="32" t="s">
        <v>261</v>
      </c>
    </row>
    <row r="223" spans="2:26" s="6" customFormat="1" x14ac:dyDescent="0.3">
      <c r="F223" s="6" t="s">
        <v>4</v>
      </c>
      <c r="J223" s="6" t="s">
        <v>252</v>
      </c>
      <c r="K223" s="9">
        <v>700</v>
      </c>
      <c r="L223" s="44" t="s">
        <v>4</v>
      </c>
      <c r="M223" s="44" t="s">
        <v>4</v>
      </c>
      <c r="N223" s="56" t="s">
        <v>4</v>
      </c>
      <c r="O223" s="44"/>
      <c r="P223" s="9" t="s">
        <v>137</v>
      </c>
      <c r="Q223" s="6" t="s">
        <v>204</v>
      </c>
      <c r="R223" s="32" t="str">
        <f t="shared" si="24"/>
        <v>SUITCASE-DVRS(700) Crossband/No Inband; For APX (VHF+UHF+700) using Unknown or User-Defined Antenna</v>
      </c>
      <c r="S223" s="59">
        <f t="shared" si="25"/>
        <v>3</v>
      </c>
      <c r="T223" s="44">
        <f t="shared" si="26"/>
        <v>7</v>
      </c>
      <c r="U223" s="44">
        <f t="shared" si="27"/>
        <v>3</v>
      </c>
      <c r="V223" s="44">
        <f t="shared" si="28"/>
        <v>0</v>
      </c>
      <c r="W223" s="44">
        <f t="shared" si="29"/>
        <v>947</v>
      </c>
      <c r="X223" s="44">
        <f t="shared" si="30"/>
        <v>18</v>
      </c>
      <c r="Y223" s="6">
        <f t="shared" si="31"/>
        <v>3</v>
      </c>
      <c r="Z223" s="32" t="s">
        <v>261</v>
      </c>
    </row>
    <row r="224" spans="2:26" s="6" customFormat="1" x14ac:dyDescent="0.3">
      <c r="B224" s="6" t="s">
        <v>4</v>
      </c>
      <c r="I224" s="6" t="s">
        <v>4</v>
      </c>
      <c r="J224" s="6" t="s">
        <v>252</v>
      </c>
      <c r="K224" s="9">
        <v>700</v>
      </c>
      <c r="L224" s="44" t="s">
        <v>4</v>
      </c>
      <c r="M224" s="44" t="s">
        <v>4</v>
      </c>
      <c r="N224" s="56" t="s">
        <v>4</v>
      </c>
      <c r="O224" s="44"/>
      <c r="P224" s="9" t="s">
        <v>24</v>
      </c>
      <c r="Q224" s="6" t="s">
        <v>204</v>
      </c>
      <c r="R224" s="32" t="str">
        <f t="shared" si="24"/>
        <v>SUITCASE-DVRS(700) Crossband/No Inband; For APX (VHF+UHF+700) using Single-Band Antenna(s)</v>
      </c>
      <c r="S224" s="59">
        <f t="shared" si="25"/>
        <v>3</v>
      </c>
      <c r="T224" s="44">
        <f t="shared" si="26"/>
        <v>7</v>
      </c>
      <c r="U224" s="44">
        <f t="shared" si="27"/>
        <v>3</v>
      </c>
      <c r="V224" s="44">
        <f t="shared" si="28"/>
        <v>1</v>
      </c>
      <c r="W224" s="44">
        <f t="shared" si="29"/>
        <v>948</v>
      </c>
      <c r="X224" s="44">
        <f t="shared" si="30"/>
        <v>18</v>
      </c>
      <c r="Y224" s="6">
        <f t="shared" si="31"/>
        <v>3</v>
      </c>
      <c r="Z224" s="32" t="s">
        <v>261</v>
      </c>
    </row>
    <row r="225" spans="1:26" s="6" customFormat="1" x14ac:dyDescent="0.3">
      <c r="F225" s="6" t="s">
        <v>4</v>
      </c>
      <c r="J225" s="6" t="s">
        <v>252</v>
      </c>
      <c r="K225" s="9">
        <v>700</v>
      </c>
      <c r="L225" s="44" t="s">
        <v>4</v>
      </c>
      <c r="M225" s="44" t="s">
        <v>4</v>
      </c>
      <c r="N225" s="56" t="s">
        <v>4</v>
      </c>
      <c r="O225" s="44"/>
      <c r="P225" s="9" t="s">
        <v>229</v>
      </c>
      <c r="Q225" s="6" t="s">
        <v>204</v>
      </c>
      <c r="R225" s="32" t="str">
        <f t="shared" si="24"/>
        <v>SUITCASE-DVRS(700) Crossband/No Inband; For APX (VHF+UHF+700) using One All-Band Antenna</v>
      </c>
      <c r="S225" s="59">
        <f t="shared" si="25"/>
        <v>3</v>
      </c>
      <c r="T225" s="44">
        <f t="shared" si="26"/>
        <v>7</v>
      </c>
      <c r="U225" s="44">
        <f t="shared" si="27"/>
        <v>3</v>
      </c>
      <c r="V225" s="44">
        <f t="shared" si="28"/>
        <v>2</v>
      </c>
      <c r="W225" s="44">
        <f t="shared" si="29"/>
        <v>949</v>
      </c>
      <c r="X225" s="44">
        <f t="shared" si="30"/>
        <v>18</v>
      </c>
      <c r="Y225" s="6">
        <f t="shared" si="31"/>
        <v>3</v>
      </c>
      <c r="Z225" s="32" t="s">
        <v>261</v>
      </c>
    </row>
    <row r="226" spans="1:26" s="6" customFormat="1" x14ac:dyDescent="0.3">
      <c r="E226" s="6" t="s">
        <v>4</v>
      </c>
      <c r="G226" s="6" t="s">
        <v>4</v>
      </c>
      <c r="K226" s="9">
        <v>700</v>
      </c>
      <c r="L226" s="44" t="s">
        <v>4</v>
      </c>
      <c r="M226" s="44" t="s">
        <v>4</v>
      </c>
      <c r="N226" s="56" t="s">
        <v>4</v>
      </c>
      <c r="O226" s="44"/>
      <c r="P226" s="9" t="s">
        <v>137</v>
      </c>
      <c r="Q226" s="6" t="s">
        <v>205</v>
      </c>
      <c r="R226" s="32" t="str">
        <f t="shared" si="24"/>
        <v>SUITCASE-DVRS(700) Inband &amp; Crossband; For APX (VHF+UHF+700) using Unknown or User-Defined Antenna</v>
      </c>
      <c r="S226" s="59">
        <f t="shared" si="25"/>
        <v>3</v>
      </c>
      <c r="T226" s="44">
        <f t="shared" si="26"/>
        <v>7</v>
      </c>
      <c r="U226" s="44">
        <f t="shared" si="27"/>
        <v>5</v>
      </c>
      <c r="V226" s="44">
        <f t="shared" si="28"/>
        <v>0</v>
      </c>
      <c r="W226" s="44">
        <f t="shared" si="29"/>
        <v>953</v>
      </c>
      <c r="X226" s="44">
        <f t="shared" si="30"/>
        <v>10</v>
      </c>
      <c r="Y226" s="6">
        <f t="shared" si="31"/>
        <v>3</v>
      </c>
      <c r="Z226" s="32" t="s">
        <v>261</v>
      </c>
    </row>
    <row r="227" spans="1:26" s="6" customFormat="1" x14ac:dyDescent="0.3">
      <c r="B227" s="6" t="s">
        <v>4</v>
      </c>
      <c r="G227" s="6" t="s">
        <v>4</v>
      </c>
      <c r="K227" s="9">
        <v>700</v>
      </c>
      <c r="L227" s="44" t="s">
        <v>4</v>
      </c>
      <c r="M227" s="44" t="s">
        <v>4</v>
      </c>
      <c r="N227" s="56" t="s">
        <v>4</v>
      </c>
      <c r="O227" s="44"/>
      <c r="P227" s="9" t="s">
        <v>24</v>
      </c>
      <c r="Q227" s="6" t="s">
        <v>205</v>
      </c>
      <c r="R227" s="32" t="str">
        <f t="shared" si="24"/>
        <v>SUITCASE-DVRS(700) Inband &amp; Crossband; For APX (VHF+UHF+700) using Single-Band Antenna(s)</v>
      </c>
      <c r="S227" s="59">
        <f t="shared" si="25"/>
        <v>3</v>
      </c>
      <c r="T227" s="44">
        <f t="shared" si="26"/>
        <v>7</v>
      </c>
      <c r="U227" s="44">
        <f t="shared" si="27"/>
        <v>5</v>
      </c>
      <c r="V227" s="44">
        <f t="shared" si="28"/>
        <v>1</v>
      </c>
      <c r="W227" s="44">
        <f t="shared" si="29"/>
        <v>954</v>
      </c>
      <c r="X227" s="44">
        <f t="shared" si="30"/>
        <v>8</v>
      </c>
      <c r="Y227" s="6">
        <f t="shared" si="31"/>
        <v>3</v>
      </c>
      <c r="Z227" s="32" t="s">
        <v>261</v>
      </c>
    </row>
    <row r="228" spans="1:26" s="6" customFormat="1" x14ac:dyDescent="0.3">
      <c r="E228" s="6" t="s">
        <v>4</v>
      </c>
      <c r="G228" s="6" t="s">
        <v>4</v>
      </c>
      <c r="K228" s="9">
        <v>700</v>
      </c>
      <c r="L228" s="44" t="s">
        <v>4</v>
      </c>
      <c r="M228" s="44" t="s">
        <v>4</v>
      </c>
      <c r="N228" s="56" t="s">
        <v>4</v>
      </c>
      <c r="O228" s="44"/>
      <c r="P228" s="9" t="s">
        <v>229</v>
      </c>
      <c r="Q228" s="6" t="s">
        <v>205</v>
      </c>
      <c r="R228" s="32" t="str">
        <f t="shared" si="24"/>
        <v>SUITCASE-DVRS(700) Inband &amp; Crossband; For APX (VHF+UHF+700) using One All-Band Antenna</v>
      </c>
      <c r="S228" s="59">
        <f t="shared" si="25"/>
        <v>3</v>
      </c>
      <c r="T228" s="44">
        <f t="shared" si="26"/>
        <v>7</v>
      </c>
      <c r="U228" s="44">
        <f t="shared" si="27"/>
        <v>5</v>
      </c>
      <c r="V228" s="44">
        <f t="shared" si="28"/>
        <v>2</v>
      </c>
      <c r="W228" s="44">
        <f t="shared" si="29"/>
        <v>955</v>
      </c>
      <c r="X228" s="44">
        <f t="shared" si="30"/>
        <v>10</v>
      </c>
      <c r="Y228" s="6">
        <f t="shared" si="31"/>
        <v>3</v>
      </c>
      <c r="Z228" s="32" t="s">
        <v>261</v>
      </c>
    </row>
    <row r="229" spans="1:26" s="6" customFormat="1" x14ac:dyDescent="0.3">
      <c r="A229" s="6" t="s">
        <v>4</v>
      </c>
      <c r="G229" s="6" t="s">
        <v>4</v>
      </c>
      <c r="K229" s="9">
        <v>700</v>
      </c>
      <c r="L229" s="44"/>
      <c r="M229" s="44"/>
      <c r="N229" s="44"/>
      <c r="O229" s="56" t="s">
        <v>4</v>
      </c>
      <c r="P229" s="9" t="s">
        <v>137</v>
      </c>
      <c r="Q229" s="6" t="s">
        <v>212</v>
      </c>
      <c r="R229" s="32" t="str">
        <f t="shared" si="24"/>
        <v>SUITCASE-DVRS(700) Inband; For APX (800) using Unknown or User-Defined Antenna</v>
      </c>
      <c r="S229" s="59">
        <f t="shared" si="25"/>
        <v>3</v>
      </c>
      <c r="T229" s="44">
        <f t="shared" si="26"/>
        <v>8</v>
      </c>
      <c r="U229" s="44">
        <f t="shared" si="27"/>
        <v>2</v>
      </c>
      <c r="V229" s="44">
        <f t="shared" si="28"/>
        <v>0</v>
      </c>
      <c r="W229" s="44">
        <f t="shared" si="29"/>
        <v>961</v>
      </c>
      <c r="X229" s="44">
        <f t="shared" si="30"/>
        <v>7</v>
      </c>
      <c r="Y229" s="6">
        <f t="shared" si="31"/>
        <v>1</v>
      </c>
      <c r="Z229" s="32" t="s">
        <v>261</v>
      </c>
    </row>
    <row r="230" spans="1:26" s="6" customFormat="1" x14ac:dyDescent="0.3">
      <c r="A230" s="6" t="s">
        <v>4</v>
      </c>
      <c r="G230" s="6" t="s">
        <v>4</v>
      </c>
      <c r="K230" s="9">
        <v>700</v>
      </c>
      <c r="L230" s="44"/>
      <c r="M230" s="44"/>
      <c r="N230" s="44"/>
      <c r="O230" s="56" t="s">
        <v>4</v>
      </c>
      <c r="P230" s="9" t="s">
        <v>24</v>
      </c>
      <c r="Q230" s="6" t="s">
        <v>212</v>
      </c>
      <c r="R230" s="32" t="str">
        <f t="shared" si="24"/>
        <v>SUITCASE-DVRS(700) Inband; For APX (800) using Single-Band Antenna(s)</v>
      </c>
      <c r="S230" s="59">
        <f t="shared" si="25"/>
        <v>3</v>
      </c>
      <c r="T230" s="44">
        <f t="shared" si="26"/>
        <v>8</v>
      </c>
      <c r="U230" s="44">
        <f t="shared" si="27"/>
        <v>2</v>
      </c>
      <c r="V230" s="44">
        <f t="shared" si="28"/>
        <v>1</v>
      </c>
      <c r="W230" s="44">
        <f t="shared" si="29"/>
        <v>962</v>
      </c>
      <c r="X230" s="44">
        <f t="shared" si="30"/>
        <v>7</v>
      </c>
      <c r="Y230" s="6">
        <f t="shared" si="31"/>
        <v>1</v>
      </c>
      <c r="Z230" s="32" t="s">
        <v>261</v>
      </c>
    </row>
    <row r="231" spans="1:26" s="6" customFormat="1" x14ac:dyDescent="0.3">
      <c r="A231" s="6" t="s">
        <v>4</v>
      </c>
      <c r="G231" s="6" t="s">
        <v>4</v>
      </c>
      <c r="K231" s="9">
        <v>700</v>
      </c>
      <c r="L231" s="44"/>
      <c r="M231" s="44"/>
      <c r="N231" s="44"/>
      <c r="O231" s="56" t="s">
        <v>4</v>
      </c>
      <c r="P231" s="9" t="s">
        <v>229</v>
      </c>
      <c r="Q231" s="6" t="s">
        <v>212</v>
      </c>
      <c r="R231" s="32" t="str">
        <f t="shared" si="24"/>
        <v>SUITCASE-DVRS(700) Inband; For APX (800) using One All-Band Antenna</v>
      </c>
      <c r="S231" s="59">
        <f t="shared" si="25"/>
        <v>3</v>
      </c>
      <c r="T231" s="44">
        <f t="shared" si="26"/>
        <v>8</v>
      </c>
      <c r="U231" s="44">
        <f t="shared" si="27"/>
        <v>2</v>
      </c>
      <c r="V231" s="44">
        <f t="shared" si="28"/>
        <v>2</v>
      </c>
      <c r="W231" s="44">
        <f t="shared" si="29"/>
        <v>963</v>
      </c>
      <c r="X231" s="44">
        <f t="shared" si="30"/>
        <v>7</v>
      </c>
      <c r="Y231" s="6">
        <f t="shared" si="31"/>
        <v>1</v>
      </c>
      <c r="Z231" s="32" t="s">
        <v>261</v>
      </c>
    </row>
    <row r="232" spans="1:26" s="6" customFormat="1" x14ac:dyDescent="0.3">
      <c r="J232" s="6" t="s">
        <v>16</v>
      </c>
      <c r="K232" s="9">
        <v>700</v>
      </c>
      <c r="L232" s="44"/>
      <c r="M232" s="44"/>
      <c r="N232" s="44"/>
      <c r="O232" s="56" t="s">
        <v>4</v>
      </c>
      <c r="P232" s="9" t="s">
        <v>137</v>
      </c>
      <c r="Q232" s="6" t="s">
        <v>204</v>
      </c>
      <c r="R232" s="32" t="str">
        <f t="shared" si="24"/>
        <v>SUITCASE-DVRS(700) Crossband/No Inband; For APX (800) using Unknown or User-Defined Antenna</v>
      </c>
      <c r="S232" s="59">
        <f t="shared" si="25"/>
        <v>3</v>
      </c>
      <c r="T232" s="44">
        <f t="shared" si="26"/>
        <v>8</v>
      </c>
      <c r="U232" s="44">
        <f t="shared" si="27"/>
        <v>3</v>
      </c>
      <c r="V232" s="44">
        <f t="shared" si="28"/>
        <v>0</v>
      </c>
      <c r="W232" s="44">
        <f t="shared" si="29"/>
        <v>964</v>
      </c>
      <c r="X232" s="44">
        <f t="shared" si="30"/>
        <v>0</v>
      </c>
      <c r="Y232" s="6">
        <f t="shared" si="31"/>
        <v>1</v>
      </c>
      <c r="Z232" s="32" t="s">
        <v>261</v>
      </c>
    </row>
    <row r="233" spans="1:26" s="6" customFormat="1" x14ac:dyDescent="0.3">
      <c r="J233" s="6" t="s">
        <v>16</v>
      </c>
      <c r="K233" s="9">
        <v>700</v>
      </c>
      <c r="L233" s="44"/>
      <c r="M233" s="44"/>
      <c r="N233" s="44"/>
      <c r="O233" s="56" t="s">
        <v>4</v>
      </c>
      <c r="P233" s="9" t="s">
        <v>24</v>
      </c>
      <c r="Q233" s="6" t="s">
        <v>204</v>
      </c>
      <c r="R233" s="32" t="str">
        <f t="shared" si="24"/>
        <v>SUITCASE-DVRS(700) Crossband/No Inband; For APX (800) using Single-Band Antenna(s)</v>
      </c>
      <c r="S233" s="59">
        <f t="shared" si="25"/>
        <v>3</v>
      </c>
      <c r="T233" s="44">
        <f t="shared" si="26"/>
        <v>8</v>
      </c>
      <c r="U233" s="44">
        <f t="shared" si="27"/>
        <v>3</v>
      </c>
      <c r="V233" s="44">
        <f t="shared" si="28"/>
        <v>1</v>
      </c>
      <c r="W233" s="44">
        <f t="shared" si="29"/>
        <v>965</v>
      </c>
      <c r="X233" s="44">
        <f t="shared" si="30"/>
        <v>0</v>
      </c>
      <c r="Y233" s="6">
        <f t="shared" si="31"/>
        <v>1</v>
      </c>
      <c r="Z233" s="32" t="s">
        <v>261</v>
      </c>
    </row>
    <row r="234" spans="1:26" s="6" customFormat="1" x14ac:dyDescent="0.3">
      <c r="J234" s="6" t="s">
        <v>16</v>
      </c>
      <c r="K234" s="9">
        <v>700</v>
      </c>
      <c r="L234" s="44"/>
      <c r="M234" s="44"/>
      <c r="N234" s="44"/>
      <c r="O234" s="56" t="s">
        <v>4</v>
      </c>
      <c r="P234" s="9" t="s">
        <v>229</v>
      </c>
      <c r="Q234" s="6" t="s">
        <v>204</v>
      </c>
      <c r="R234" s="32" t="str">
        <f t="shared" si="24"/>
        <v>SUITCASE-DVRS(700) Crossband/No Inband; For APX (800) using One All-Band Antenna</v>
      </c>
      <c r="S234" s="59">
        <f t="shared" si="25"/>
        <v>3</v>
      </c>
      <c r="T234" s="44">
        <f t="shared" si="26"/>
        <v>8</v>
      </c>
      <c r="U234" s="44">
        <f t="shared" si="27"/>
        <v>3</v>
      </c>
      <c r="V234" s="44">
        <f t="shared" si="28"/>
        <v>2</v>
      </c>
      <c r="W234" s="44">
        <f t="shared" si="29"/>
        <v>966</v>
      </c>
      <c r="X234" s="44">
        <f t="shared" si="30"/>
        <v>0</v>
      </c>
      <c r="Y234" s="6">
        <f t="shared" si="31"/>
        <v>1</v>
      </c>
      <c r="Z234" s="32" t="s">
        <v>261</v>
      </c>
    </row>
    <row r="235" spans="1:26" s="6" customFormat="1" x14ac:dyDescent="0.3">
      <c r="G235" s="6" t="s">
        <v>4</v>
      </c>
      <c r="K235" s="9">
        <v>700</v>
      </c>
      <c r="L235" s="44" t="s">
        <v>4</v>
      </c>
      <c r="M235" s="44"/>
      <c r="N235" s="44"/>
      <c r="O235" s="56" t="s">
        <v>4</v>
      </c>
      <c r="P235" s="9" t="s">
        <v>137</v>
      </c>
      <c r="Q235" s="6" t="s">
        <v>203</v>
      </c>
      <c r="R235" s="32" t="str">
        <f t="shared" si="24"/>
        <v>SUITCASE-DVRS(700) Inband/No Crossband; For APX (VHF+800) using Unknown or User-Defined Antenna</v>
      </c>
      <c r="S235" s="59">
        <f t="shared" si="25"/>
        <v>3</v>
      </c>
      <c r="T235" s="44">
        <f t="shared" si="26"/>
        <v>9</v>
      </c>
      <c r="U235" s="44">
        <f t="shared" si="27"/>
        <v>1</v>
      </c>
      <c r="V235" s="44">
        <f t="shared" si="28"/>
        <v>0</v>
      </c>
      <c r="W235" s="44">
        <f t="shared" si="29"/>
        <v>975</v>
      </c>
      <c r="X235" s="44">
        <f t="shared" si="30"/>
        <v>6</v>
      </c>
      <c r="Y235" s="6">
        <f t="shared" si="31"/>
        <v>2</v>
      </c>
      <c r="Z235" s="32" t="s">
        <v>261</v>
      </c>
    </row>
    <row r="236" spans="1:26" s="6" customFormat="1" x14ac:dyDescent="0.3">
      <c r="B236" s="6" t="s">
        <v>4</v>
      </c>
      <c r="G236" s="6" t="s">
        <v>4</v>
      </c>
      <c r="K236" s="9">
        <v>700</v>
      </c>
      <c r="L236" s="44" t="s">
        <v>4</v>
      </c>
      <c r="M236" s="44"/>
      <c r="N236" s="44"/>
      <c r="O236" s="56" t="s">
        <v>4</v>
      </c>
      <c r="P236" s="9" t="s">
        <v>24</v>
      </c>
      <c r="Q236" s="6" t="s">
        <v>203</v>
      </c>
      <c r="R236" s="32" t="str">
        <f t="shared" si="24"/>
        <v>SUITCASE-DVRS(700) Inband/No Crossband; For APX (VHF+800) using Single-Band Antenna(s)</v>
      </c>
      <c r="S236" s="59">
        <f t="shared" si="25"/>
        <v>3</v>
      </c>
      <c r="T236" s="44">
        <f t="shared" si="26"/>
        <v>9</v>
      </c>
      <c r="U236" s="44">
        <f t="shared" si="27"/>
        <v>1</v>
      </c>
      <c r="V236" s="44">
        <f t="shared" si="28"/>
        <v>1</v>
      </c>
      <c r="W236" s="44">
        <f t="shared" si="29"/>
        <v>976</v>
      </c>
      <c r="X236" s="44">
        <f t="shared" si="30"/>
        <v>8</v>
      </c>
      <c r="Y236" s="6">
        <f t="shared" si="31"/>
        <v>2</v>
      </c>
      <c r="Z236" s="32" t="s">
        <v>261</v>
      </c>
    </row>
    <row r="237" spans="1:26" s="6" customFormat="1" x14ac:dyDescent="0.3">
      <c r="G237" s="6" t="s">
        <v>4</v>
      </c>
      <c r="K237" s="9">
        <v>700</v>
      </c>
      <c r="L237" s="44" t="s">
        <v>4</v>
      </c>
      <c r="M237" s="44"/>
      <c r="N237" s="44"/>
      <c r="O237" s="56" t="s">
        <v>4</v>
      </c>
      <c r="P237" s="9" t="s">
        <v>229</v>
      </c>
      <c r="Q237" s="6" t="s">
        <v>203</v>
      </c>
      <c r="R237" s="32" t="str">
        <f t="shared" si="24"/>
        <v>SUITCASE-DVRS(700) Inband/No Crossband; For APX (VHF+800) using One All-Band Antenna</v>
      </c>
      <c r="S237" s="59">
        <f t="shared" si="25"/>
        <v>3</v>
      </c>
      <c r="T237" s="44">
        <f t="shared" si="26"/>
        <v>9</v>
      </c>
      <c r="U237" s="44">
        <f t="shared" si="27"/>
        <v>1</v>
      </c>
      <c r="V237" s="44">
        <f t="shared" si="28"/>
        <v>2</v>
      </c>
      <c r="W237" s="44">
        <f t="shared" si="29"/>
        <v>977</v>
      </c>
      <c r="X237" s="44">
        <f t="shared" si="30"/>
        <v>6</v>
      </c>
      <c r="Y237" s="6">
        <f t="shared" si="31"/>
        <v>2</v>
      </c>
      <c r="Z237" s="32" t="s">
        <v>261</v>
      </c>
    </row>
    <row r="238" spans="1:26" s="6" customFormat="1" x14ac:dyDescent="0.3">
      <c r="D238" s="6" t="s">
        <v>4</v>
      </c>
      <c r="J238" s="6" t="s">
        <v>252</v>
      </c>
      <c r="K238" s="9">
        <v>700</v>
      </c>
      <c r="L238" s="44" t="s">
        <v>4</v>
      </c>
      <c r="M238" s="44"/>
      <c r="N238" s="44"/>
      <c r="O238" s="56" t="s">
        <v>4</v>
      </c>
      <c r="P238" s="9" t="s">
        <v>137</v>
      </c>
      <c r="Q238" s="6" t="s">
        <v>204</v>
      </c>
      <c r="R238" s="32" t="str">
        <f t="shared" si="24"/>
        <v>SUITCASE-DVRS(700) Crossband/No Inband; For APX (VHF+800) using Unknown or User-Defined Antenna</v>
      </c>
      <c r="S238" s="59">
        <f t="shared" si="25"/>
        <v>3</v>
      </c>
      <c r="T238" s="44">
        <f t="shared" si="26"/>
        <v>9</v>
      </c>
      <c r="U238" s="44">
        <f t="shared" si="27"/>
        <v>3</v>
      </c>
      <c r="V238" s="44">
        <f t="shared" si="28"/>
        <v>0</v>
      </c>
      <c r="W238" s="44">
        <f t="shared" si="29"/>
        <v>981</v>
      </c>
      <c r="X238" s="44">
        <f t="shared" si="30"/>
        <v>18</v>
      </c>
      <c r="Y238" s="6">
        <f t="shared" si="31"/>
        <v>2</v>
      </c>
      <c r="Z238" s="32" t="s">
        <v>261</v>
      </c>
    </row>
    <row r="239" spans="1:26" s="6" customFormat="1" x14ac:dyDescent="0.3">
      <c r="B239" s="6" t="s">
        <v>4</v>
      </c>
      <c r="I239" s="6" t="s">
        <v>4</v>
      </c>
      <c r="J239" s="6" t="s">
        <v>252</v>
      </c>
      <c r="K239" s="9">
        <v>700</v>
      </c>
      <c r="L239" s="44" t="s">
        <v>4</v>
      </c>
      <c r="M239" s="44"/>
      <c r="N239" s="44"/>
      <c r="O239" s="56" t="s">
        <v>4</v>
      </c>
      <c r="P239" s="9" t="s">
        <v>24</v>
      </c>
      <c r="Q239" s="6" t="s">
        <v>204</v>
      </c>
      <c r="R239" s="32" t="str">
        <f t="shared" si="24"/>
        <v>SUITCASE-DVRS(700) Crossband/No Inband; For APX (VHF+800) using Single-Band Antenna(s)</v>
      </c>
      <c r="S239" s="59">
        <f t="shared" si="25"/>
        <v>3</v>
      </c>
      <c r="T239" s="44">
        <f t="shared" si="26"/>
        <v>9</v>
      </c>
      <c r="U239" s="44">
        <f t="shared" si="27"/>
        <v>3</v>
      </c>
      <c r="V239" s="44">
        <f t="shared" si="28"/>
        <v>1</v>
      </c>
      <c r="W239" s="44">
        <f t="shared" si="29"/>
        <v>982</v>
      </c>
      <c r="X239" s="44">
        <f t="shared" si="30"/>
        <v>18</v>
      </c>
      <c r="Y239" s="6">
        <f t="shared" si="31"/>
        <v>2</v>
      </c>
      <c r="Z239" s="32" t="s">
        <v>261</v>
      </c>
    </row>
    <row r="240" spans="1:26" s="6" customFormat="1" x14ac:dyDescent="0.3">
      <c r="D240" s="6" t="s">
        <v>4</v>
      </c>
      <c r="J240" s="6" t="s">
        <v>252</v>
      </c>
      <c r="K240" s="9">
        <v>700</v>
      </c>
      <c r="L240" s="44" t="s">
        <v>4</v>
      </c>
      <c r="M240" s="44"/>
      <c r="N240" s="44"/>
      <c r="O240" s="56" t="s">
        <v>4</v>
      </c>
      <c r="P240" s="9" t="s">
        <v>229</v>
      </c>
      <c r="Q240" s="6" t="s">
        <v>204</v>
      </c>
      <c r="R240" s="32" t="str">
        <f t="shared" si="24"/>
        <v>SUITCASE-DVRS(700) Crossband/No Inband; For APX (VHF+800) using One All-Band Antenna</v>
      </c>
      <c r="S240" s="59">
        <f t="shared" si="25"/>
        <v>3</v>
      </c>
      <c r="T240" s="44">
        <f t="shared" si="26"/>
        <v>9</v>
      </c>
      <c r="U240" s="44">
        <f t="shared" si="27"/>
        <v>3</v>
      </c>
      <c r="V240" s="44">
        <f t="shared" si="28"/>
        <v>2</v>
      </c>
      <c r="W240" s="44">
        <f t="shared" si="29"/>
        <v>983</v>
      </c>
      <c r="X240" s="44">
        <f t="shared" si="30"/>
        <v>18</v>
      </c>
      <c r="Y240" s="6">
        <f t="shared" si="31"/>
        <v>2</v>
      </c>
      <c r="Z240" s="32" t="s">
        <v>261</v>
      </c>
    </row>
    <row r="241" spans="2:26" s="6" customFormat="1" x14ac:dyDescent="0.3">
      <c r="E241" s="6" t="s">
        <v>4</v>
      </c>
      <c r="G241" s="6" t="s">
        <v>4</v>
      </c>
      <c r="K241" s="9">
        <v>700</v>
      </c>
      <c r="L241" s="44" t="s">
        <v>4</v>
      </c>
      <c r="M241" s="44"/>
      <c r="N241" s="44"/>
      <c r="O241" s="56" t="s">
        <v>4</v>
      </c>
      <c r="P241" s="9" t="s">
        <v>137</v>
      </c>
      <c r="Q241" s="6" t="s">
        <v>205</v>
      </c>
      <c r="R241" s="32" t="str">
        <f t="shared" si="24"/>
        <v>SUITCASE-DVRS(700) Inband &amp; Crossband; For APX (VHF+800) using Unknown or User-Defined Antenna</v>
      </c>
      <c r="S241" s="59">
        <f t="shared" si="25"/>
        <v>3</v>
      </c>
      <c r="T241" s="44">
        <f t="shared" si="26"/>
        <v>9</v>
      </c>
      <c r="U241" s="44">
        <f t="shared" si="27"/>
        <v>5</v>
      </c>
      <c r="V241" s="44">
        <f t="shared" si="28"/>
        <v>0</v>
      </c>
      <c r="W241" s="44">
        <f t="shared" si="29"/>
        <v>987</v>
      </c>
      <c r="X241" s="44">
        <f t="shared" si="30"/>
        <v>10</v>
      </c>
      <c r="Y241" s="6">
        <f t="shared" si="31"/>
        <v>2</v>
      </c>
      <c r="Z241" s="32" t="s">
        <v>261</v>
      </c>
    </row>
    <row r="242" spans="2:26" s="6" customFormat="1" x14ac:dyDescent="0.3">
      <c r="B242" s="6" t="s">
        <v>4</v>
      </c>
      <c r="G242" s="6" t="s">
        <v>4</v>
      </c>
      <c r="K242" s="9">
        <v>700</v>
      </c>
      <c r="L242" s="44" t="s">
        <v>4</v>
      </c>
      <c r="M242" s="44"/>
      <c r="N242" s="44"/>
      <c r="O242" s="56" t="s">
        <v>4</v>
      </c>
      <c r="P242" s="9" t="s">
        <v>24</v>
      </c>
      <c r="Q242" s="6" t="s">
        <v>205</v>
      </c>
      <c r="R242" s="32" t="str">
        <f t="shared" si="24"/>
        <v>SUITCASE-DVRS(700) Inband &amp; Crossband; For APX (VHF+800) using Single-Band Antenna(s)</v>
      </c>
      <c r="S242" s="59">
        <f t="shared" si="25"/>
        <v>3</v>
      </c>
      <c r="T242" s="44">
        <f t="shared" si="26"/>
        <v>9</v>
      </c>
      <c r="U242" s="44">
        <f t="shared" si="27"/>
        <v>5</v>
      </c>
      <c r="V242" s="44">
        <f t="shared" si="28"/>
        <v>1</v>
      </c>
      <c r="W242" s="44">
        <f t="shared" si="29"/>
        <v>988</v>
      </c>
      <c r="X242" s="44">
        <f t="shared" si="30"/>
        <v>8</v>
      </c>
      <c r="Y242" s="6">
        <f t="shared" si="31"/>
        <v>2</v>
      </c>
      <c r="Z242" s="32" t="s">
        <v>261</v>
      </c>
    </row>
    <row r="243" spans="2:26" s="6" customFormat="1" x14ac:dyDescent="0.3">
      <c r="E243" s="6" t="s">
        <v>4</v>
      </c>
      <c r="G243" s="6" t="s">
        <v>4</v>
      </c>
      <c r="K243" s="9">
        <v>700</v>
      </c>
      <c r="L243" s="44" t="s">
        <v>4</v>
      </c>
      <c r="M243" s="44"/>
      <c r="N243" s="44"/>
      <c r="O243" s="56" t="s">
        <v>4</v>
      </c>
      <c r="P243" s="9" t="s">
        <v>229</v>
      </c>
      <c r="Q243" s="6" t="s">
        <v>205</v>
      </c>
      <c r="R243" s="32" t="str">
        <f t="shared" si="24"/>
        <v>SUITCASE-DVRS(700) Inband &amp; Crossband; For APX (VHF+800) using One All-Band Antenna</v>
      </c>
      <c r="S243" s="59">
        <f t="shared" si="25"/>
        <v>3</v>
      </c>
      <c r="T243" s="44">
        <f t="shared" si="26"/>
        <v>9</v>
      </c>
      <c r="U243" s="44">
        <f t="shared" si="27"/>
        <v>5</v>
      </c>
      <c r="V243" s="44">
        <f t="shared" si="28"/>
        <v>2</v>
      </c>
      <c r="W243" s="44">
        <f t="shared" si="29"/>
        <v>989</v>
      </c>
      <c r="X243" s="44">
        <f t="shared" si="30"/>
        <v>10</v>
      </c>
      <c r="Y243" s="6">
        <f t="shared" si="31"/>
        <v>2</v>
      </c>
      <c r="Z243" s="32" t="s">
        <v>261</v>
      </c>
    </row>
    <row r="244" spans="2:26" s="6" customFormat="1" x14ac:dyDescent="0.3">
      <c r="G244" s="6" t="s">
        <v>4</v>
      </c>
      <c r="K244" s="9">
        <v>700</v>
      </c>
      <c r="L244" s="44"/>
      <c r="M244" s="44" t="s">
        <v>4</v>
      </c>
      <c r="N244" s="44"/>
      <c r="O244" s="56" t="s">
        <v>4</v>
      </c>
      <c r="P244" s="9" t="s">
        <v>137</v>
      </c>
      <c r="Q244" s="6" t="s">
        <v>203</v>
      </c>
      <c r="R244" s="32" t="str">
        <f t="shared" si="24"/>
        <v>SUITCASE-DVRS(700) Inband/No Crossband; For APX (UHF+800) using Unknown or User-Defined Antenna</v>
      </c>
      <c r="S244" s="59">
        <f t="shared" si="25"/>
        <v>3</v>
      </c>
      <c r="T244" s="44">
        <f t="shared" si="26"/>
        <v>10</v>
      </c>
      <c r="U244" s="44">
        <f t="shared" si="27"/>
        <v>1</v>
      </c>
      <c r="V244" s="44">
        <f t="shared" si="28"/>
        <v>0</v>
      </c>
      <c r="W244" s="44">
        <f t="shared" si="29"/>
        <v>992</v>
      </c>
      <c r="X244" s="44">
        <f t="shared" si="30"/>
        <v>6</v>
      </c>
      <c r="Y244" s="6">
        <f t="shared" si="31"/>
        <v>2</v>
      </c>
      <c r="Z244" s="32" t="s">
        <v>261</v>
      </c>
    </row>
    <row r="245" spans="2:26" s="6" customFormat="1" x14ac:dyDescent="0.3">
      <c r="B245" s="6" t="s">
        <v>4</v>
      </c>
      <c r="G245" s="6" t="s">
        <v>4</v>
      </c>
      <c r="K245" s="9">
        <v>700</v>
      </c>
      <c r="L245" s="44"/>
      <c r="M245" s="44" t="s">
        <v>4</v>
      </c>
      <c r="N245" s="44"/>
      <c r="O245" s="56" t="s">
        <v>4</v>
      </c>
      <c r="P245" s="9" t="s">
        <v>24</v>
      </c>
      <c r="Q245" s="6" t="s">
        <v>203</v>
      </c>
      <c r="R245" s="32" t="str">
        <f t="shared" si="24"/>
        <v>SUITCASE-DVRS(700) Inband/No Crossband; For APX (UHF+800) using Single-Band Antenna(s)</v>
      </c>
      <c r="S245" s="59">
        <f t="shared" si="25"/>
        <v>3</v>
      </c>
      <c r="T245" s="44">
        <f t="shared" si="26"/>
        <v>10</v>
      </c>
      <c r="U245" s="44">
        <f t="shared" si="27"/>
        <v>1</v>
      </c>
      <c r="V245" s="44">
        <f t="shared" si="28"/>
        <v>1</v>
      </c>
      <c r="W245" s="44">
        <f t="shared" si="29"/>
        <v>993</v>
      </c>
      <c r="X245" s="44">
        <f t="shared" si="30"/>
        <v>8</v>
      </c>
      <c r="Y245" s="6">
        <f t="shared" si="31"/>
        <v>2</v>
      </c>
      <c r="Z245" s="32" t="s">
        <v>261</v>
      </c>
    </row>
    <row r="246" spans="2:26" s="6" customFormat="1" x14ac:dyDescent="0.3">
      <c r="G246" s="6" t="s">
        <v>4</v>
      </c>
      <c r="K246" s="9">
        <v>700</v>
      </c>
      <c r="L246" s="44"/>
      <c r="M246" s="44" t="s">
        <v>4</v>
      </c>
      <c r="N246" s="44"/>
      <c r="O246" s="56" t="s">
        <v>4</v>
      </c>
      <c r="P246" s="9" t="s">
        <v>229</v>
      </c>
      <c r="Q246" s="6" t="s">
        <v>203</v>
      </c>
      <c r="R246" s="32" t="str">
        <f t="shared" si="24"/>
        <v>SUITCASE-DVRS(700) Inband/No Crossband; For APX (UHF+800) using One All-Band Antenna</v>
      </c>
      <c r="S246" s="59">
        <f t="shared" si="25"/>
        <v>3</v>
      </c>
      <c r="T246" s="44">
        <f t="shared" si="26"/>
        <v>10</v>
      </c>
      <c r="U246" s="44">
        <f t="shared" si="27"/>
        <v>1</v>
      </c>
      <c r="V246" s="44">
        <f t="shared" si="28"/>
        <v>2</v>
      </c>
      <c r="W246" s="44">
        <f t="shared" si="29"/>
        <v>994</v>
      </c>
      <c r="X246" s="44">
        <f t="shared" si="30"/>
        <v>6</v>
      </c>
      <c r="Y246" s="6">
        <f t="shared" si="31"/>
        <v>2</v>
      </c>
      <c r="Z246" s="32" t="s">
        <v>261</v>
      </c>
    </row>
    <row r="247" spans="2:26" s="6" customFormat="1" x14ac:dyDescent="0.3">
      <c r="D247" s="6" t="s">
        <v>4</v>
      </c>
      <c r="J247" s="6" t="s">
        <v>252</v>
      </c>
      <c r="K247" s="9">
        <v>700</v>
      </c>
      <c r="L247" s="44"/>
      <c r="M247" s="44" t="s">
        <v>4</v>
      </c>
      <c r="N247" s="44"/>
      <c r="O247" s="56" t="s">
        <v>4</v>
      </c>
      <c r="P247" s="9" t="s">
        <v>137</v>
      </c>
      <c r="Q247" s="6" t="s">
        <v>204</v>
      </c>
      <c r="R247" s="32" t="str">
        <f t="shared" si="24"/>
        <v>SUITCASE-DVRS(700) Crossband/No Inband; For APX (UHF+800) using Unknown or User-Defined Antenna</v>
      </c>
      <c r="S247" s="59">
        <f t="shared" si="25"/>
        <v>3</v>
      </c>
      <c r="T247" s="44">
        <f t="shared" si="26"/>
        <v>10</v>
      </c>
      <c r="U247" s="44">
        <f t="shared" si="27"/>
        <v>3</v>
      </c>
      <c r="V247" s="44">
        <f t="shared" si="28"/>
        <v>0</v>
      </c>
      <c r="W247" s="44">
        <f t="shared" si="29"/>
        <v>998</v>
      </c>
      <c r="X247" s="44">
        <f t="shared" si="30"/>
        <v>18</v>
      </c>
      <c r="Y247" s="6">
        <f t="shared" si="31"/>
        <v>2</v>
      </c>
      <c r="Z247" s="32" t="s">
        <v>261</v>
      </c>
    </row>
    <row r="248" spans="2:26" s="6" customFormat="1" x14ac:dyDescent="0.3">
      <c r="B248" s="6" t="s">
        <v>4</v>
      </c>
      <c r="I248" s="6" t="s">
        <v>4</v>
      </c>
      <c r="J248" s="6" t="s">
        <v>252</v>
      </c>
      <c r="K248" s="9">
        <v>700</v>
      </c>
      <c r="L248" s="44"/>
      <c r="M248" s="44" t="s">
        <v>4</v>
      </c>
      <c r="N248" s="44"/>
      <c r="O248" s="56" t="s">
        <v>4</v>
      </c>
      <c r="P248" s="9" t="s">
        <v>24</v>
      </c>
      <c r="Q248" s="6" t="s">
        <v>204</v>
      </c>
      <c r="R248" s="32" t="str">
        <f t="shared" si="24"/>
        <v>SUITCASE-DVRS(700) Crossband/No Inband; For APX (UHF+800) using Single-Band Antenna(s)</v>
      </c>
      <c r="S248" s="59">
        <f t="shared" si="25"/>
        <v>3</v>
      </c>
      <c r="T248" s="44">
        <f t="shared" si="26"/>
        <v>10</v>
      </c>
      <c r="U248" s="44">
        <f t="shared" si="27"/>
        <v>3</v>
      </c>
      <c r="V248" s="44">
        <f t="shared" si="28"/>
        <v>1</v>
      </c>
      <c r="W248" s="44">
        <f t="shared" si="29"/>
        <v>999</v>
      </c>
      <c r="X248" s="44">
        <f t="shared" si="30"/>
        <v>18</v>
      </c>
      <c r="Y248" s="6">
        <f t="shared" si="31"/>
        <v>2</v>
      </c>
      <c r="Z248" s="32" t="s">
        <v>261</v>
      </c>
    </row>
    <row r="249" spans="2:26" s="6" customFormat="1" x14ac:dyDescent="0.3">
      <c r="D249" s="6" t="s">
        <v>4</v>
      </c>
      <c r="J249" s="6" t="s">
        <v>252</v>
      </c>
      <c r="K249" s="9">
        <v>700</v>
      </c>
      <c r="L249" s="44"/>
      <c r="M249" s="44" t="s">
        <v>4</v>
      </c>
      <c r="N249" s="44"/>
      <c r="O249" s="56" t="s">
        <v>4</v>
      </c>
      <c r="P249" s="9" t="s">
        <v>229</v>
      </c>
      <c r="Q249" s="6" t="s">
        <v>204</v>
      </c>
      <c r="R249" s="32" t="str">
        <f t="shared" si="24"/>
        <v>SUITCASE-DVRS(700) Crossband/No Inband; For APX (UHF+800) using One All-Band Antenna</v>
      </c>
      <c r="S249" s="59">
        <f t="shared" si="25"/>
        <v>3</v>
      </c>
      <c r="T249" s="44">
        <f t="shared" si="26"/>
        <v>10</v>
      </c>
      <c r="U249" s="44">
        <f t="shared" si="27"/>
        <v>3</v>
      </c>
      <c r="V249" s="44">
        <f t="shared" si="28"/>
        <v>2</v>
      </c>
      <c r="W249" s="44">
        <f t="shared" si="29"/>
        <v>1000</v>
      </c>
      <c r="X249" s="44">
        <f t="shared" si="30"/>
        <v>18</v>
      </c>
      <c r="Y249" s="6">
        <f t="shared" si="31"/>
        <v>2</v>
      </c>
      <c r="Z249" s="32" t="s">
        <v>261</v>
      </c>
    </row>
    <row r="250" spans="2:26" s="6" customFormat="1" x14ac:dyDescent="0.3">
      <c r="E250" s="6" t="s">
        <v>4</v>
      </c>
      <c r="G250" s="6" t="s">
        <v>4</v>
      </c>
      <c r="K250" s="9">
        <v>700</v>
      </c>
      <c r="L250" s="44"/>
      <c r="M250" s="44" t="s">
        <v>4</v>
      </c>
      <c r="N250" s="44"/>
      <c r="O250" s="56" t="s">
        <v>4</v>
      </c>
      <c r="P250" s="9" t="s">
        <v>137</v>
      </c>
      <c r="Q250" s="6" t="s">
        <v>205</v>
      </c>
      <c r="R250" s="32" t="str">
        <f t="shared" si="24"/>
        <v>SUITCASE-DVRS(700) Inband &amp; Crossband; For APX (UHF+800) using Unknown or User-Defined Antenna</v>
      </c>
      <c r="S250" s="59">
        <f t="shared" si="25"/>
        <v>3</v>
      </c>
      <c r="T250" s="44">
        <f t="shared" si="26"/>
        <v>10</v>
      </c>
      <c r="U250" s="44">
        <f t="shared" si="27"/>
        <v>5</v>
      </c>
      <c r="V250" s="44">
        <f t="shared" si="28"/>
        <v>0</v>
      </c>
      <c r="W250" s="44">
        <f t="shared" si="29"/>
        <v>1004</v>
      </c>
      <c r="X250" s="44">
        <f t="shared" si="30"/>
        <v>10</v>
      </c>
      <c r="Y250" s="6">
        <f t="shared" si="31"/>
        <v>2</v>
      </c>
      <c r="Z250" s="32" t="s">
        <v>261</v>
      </c>
    </row>
    <row r="251" spans="2:26" s="6" customFormat="1" x14ac:dyDescent="0.3">
      <c r="B251" s="6" t="s">
        <v>4</v>
      </c>
      <c r="G251" s="6" t="s">
        <v>4</v>
      </c>
      <c r="K251" s="9">
        <v>700</v>
      </c>
      <c r="L251" s="44"/>
      <c r="M251" s="44" t="s">
        <v>4</v>
      </c>
      <c r="N251" s="44"/>
      <c r="O251" s="56" t="s">
        <v>4</v>
      </c>
      <c r="P251" s="9" t="s">
        <v>24</v>
      </c>
      <c r="Q251" s="6" t="s">
        <v>205</v>
      </c>
      <c r="R251" s="32" t="str">
        <f t="shared" si="24"/>
        <v>SUITCASE-DVRS(700) Inband &amp; Crossband; For APX (UHF+800) using Single-Band Antenna(s)</v>
      </c>
      <c r="S251" s="59">
        <f t="shared" si="25"/>
        <v>3</v>
      </c>
      <c r="T251" s="44">
        <f t="shared" si="26"/>
        <v>10</v>
      </c>
      <c r="U251" s="44">
        <f t="shared" si="27"/>
        <v>5</v>
      </c>
      <c r="V251" s="44">
        <f t="shared" si="28"/>
        <v>1</v>
      </c>
      <c r="W251" s="44">
        <f t="shared" si="29"/>
        <v>1005</v>
      </c>
      <c r="X251" s="44">
        <f t="shared" si="30"/>
        <v>8</v>
      </c>
      <c r="Y251" s="6">
        <f t="shared" si="31"/>
        <v>2</v>
      </c>
      <c r="Z251" s="32" t="s">
        <v>261</v>
      </c>
    </row>
    <row r="252" spans="2:26" s="6" customFormat="1" x14ac:dyDescent="0.3">
      <c r="E252" s="6" t="s">
        <v>4</v>
      </c>
      <c r="G252" s="6" t="s">
        <v>4</v>
      </c>
      <c r="K252" s="9">
        <v>700</v>
      </c>
      <c r="L252" s="44"/>
      <c r="M252" s="44" t="s">
        <v>4</v>
      </c>
      <c r="N252" s="44"/>
      <c r="O252" s="56" t="s">
        <v>4</v>
      </c>
      <c r="P252" s="9" t="s">
        <v>229</v>
      </c>
      <c r="Q252" s="6" t="s">
        <v>205</v>
      </c>
      <c r="R252" s="32" t="str">
        <f t="shared" si="24"/>
        <v>SUITCASE-DVRS(700) Inband &amp; Crossband; For APX (UHF+800) using One All-Band Antenna</v>
      </c>
      <c r="S252" s="59">
        <f t="shared" si="25"/>
        <v>3</v>
      </c>
      <c r="T252" s="44">
        <f t="shared" si="26"/>
        <v>10</v>
      </c>
      <c r="U252" s="44">
        <f t="shared" si="27"/>
        <v>5</v>
      </c>
      <c r="V252" s="44">
        <f t="shared" si="28"/>
        <v>2</v>
      </c>
      <c r="W252" s="44">
        <f t="shared" si="29"/>
        <v>1006</v>
      </c>
      <c r="X252" s="44">
        <f t="shared" si="30"/>
        <v>10</v>
      </c>
      <c r="Y252" s="6">
        <f t="shared" si="31"/>
        <v>2</v>
      </c>
      <c r="Z252" s="32" t="s">
        <v>261</v>
      </c>
    </row>
    <row r="253" spans="2:26" s="6" customFormat="1" x14ac:dyDescent="0.3">
      <c r="G253" s="6" t="s">
        <v>4</v>
      </c>
      <c r="K253" s="9">
        <v>700</v>
      </c>
      <c r="L253" s="44" t="s">
        <v>4</v>
      </c>
      <c r="M253" s="44" t="s">
        <v>4</v>
      </c>
      <c r="N253" s="44"/>
      <c r="O253" s="56" t="s">
        <v>4</v>
      </c>
      <c r="P253" s="9" t="s">
        <v>137</v>
      </c>
      <c r="Q253" s="6" t="s">
        <v>203</v>
      </c>
      <c r="R253" s="32" t="str">
        <f t="shared" si="24"/>
        <v>SUITCASE-DVRS(700) Inband/No Crossband; For APX (VHF+UHF+800) using Unknown or User-Defined Antenna</v>
      </c>
      <c r="S253" s="59">
        <f t="shared" si="25"/>
        <v>3</v>
      </c>
      <c r="T253" s="44">
        <f t="shared" si="26"/>
        <v>11</v>
      </c>
      <c r="U253" s="44">
        <f t="shared" si="27"/>
        <v>1</v>
      </c>
      <c r="V253" s="44">
        <f t="shared" si="28"/>
        <v>0</v>
      </c>
      <c r="W253" s="44">
        <f t="shared" si="29"/>
        <v>1009</v>
      </c>
      <c r="X253" s="44">
        <f t="shared" si="30"/>
        <v>6</v>
      </c>
      <c r="Y253" s="6">
        <f t="shared" si="31"/>
        <v>3</v>
      </c>
      <c r="Z253" s="32" t="s">
        <v>261</v>
      </c>
    </row>
    <row r="254" spans="2:26" s="6" customFormat="1" x14ac:dyDescent="0.3">
      <c r="B254" s="6" t="s">
        <v>4</v>
      </c>
      <c r="G254" s="6" t="s">
        <v>4</v>
      </c>
      <c r="K254" s="9">
        <v>700</v>
      </c>
      <c r="L254" s="44" t="s">
        <v>4</v>
      </c>
      <c r="M254" s="44" t="s">
        <v>4</v>
      </c>
      <c r="N254" s="44"/>
      <c r="O254" s="56" t="s">
        <v>4</v>
      </c>
      <c r="P254" s="9" t="s">
        <v>24</v>
      </c>
      <c r="Q254" s="6" t="s">
        <v>203</v>
      </c>
      <c r="R254" s="32" t="str">
        <f t="shared" si="24"/>
        <v>SUITCASE-DVRS(700) Inband/No Crossband; For APX (VHF+UHF+800) using Single-Band Antenna(s)</v>
      </c>
      <c r="S254" s="59">
        <f t="shared" si="25"/>
        <v>3</v>
      </c>
      <c r="T254" s="44">
        <f t="shared" si="26"/>
        <v>11</v>
      </c>
      <c r="U254" s="44">
        <f t="shared" si="27"/>
        <v>1</v>
      </c>
      <c r="V254" s="44">
        <f t="shared" si="28"/>
        <v>1</v>
      </c>
      <c r="W254" s="44">
        <f t="shared" si="29"/>
        <v>1010</v>
      </c>
      <c r="X254" s="44">
        <f t="shared" si="30"/>
        <v>8</v>
      </c>
      <c r="Y254" s="6">
        <f t="shared" si="31"/>
        <v>3</v>
      </c>
      <c r="Z254" s="32" t="s">
        <v>261</v>
      </c>
    </row>
    <row r="255" spans="2:26" s="6" customFormat="1" x14ac:dyDescent="0.3">
      <c r="G255" s="6" t="s">
        <v>4</v>
      </c>
      <c r="K255" s="9">
        <v>700</v>
      </c>
      <c r="L255" s="44" t="s">
        <v>4</v>
      </c>
      <c r="M255" s="44" t="s">
        <v>4</v>
      </c>
      <c r="N255" s="44"/>
      <c r="O255" s="56" t="s">
        <v>4</v>
      </c>
      <c r="P255" s="9" t="s">
        <v>229</v>
      </c>
      <c r="Q255" s="6" t="s">
        <v>203</v>
      </c>
      <c r="R255" s="32" t="str">
        <f t="shared" si="24"/>
        <v>SUITCASE-DVRS(700) Inband/No Crossband; For APX (VHF+UHF+800) using One All-Band Antenna</v>
      </c>
      <c r="S255" s="59">
        <f t="shared" si="25"/>
        <v>3</v>
      </c>
      <c r="T255" s="44">
        <f t="shared" si="26"/>
        <v>11</v>
      </c>
      <c r="U255" s="44">
        <f t="shared" si="27"/>
        <v>1</v>
      </c>
      <c r="V255" s="44">
        <f t="shared" si="28"/>
        <v>2</v>
      </c>
      <c r="W255" s="44">
        <f t="shared" si="29"/>
        <v>1011</v>
      </c>
      <c r="X255" s="44">
        <f t="shared" si="30"/>
        <v>6</v>
      </c>
      <c r="Y255" s="6">
        <f t="shared" si="31"/>
        <v>3</v>
      </c>
      <c r="Z255" s="32" t="s">
        <v>261</v>
      </c>
    </row>
    <row r="256" spans="2:26" s="6" customFormat="1" x14ac:dyDescent="0.3">
      <c r="F256" s="6" t="s">
        <v>4</v>
      </c>
      <c r="J256" s="6" t="s">
        <v>252</v>
      </c>
      <c r="K256" s="9">
        <v>700</v>
      </c>
      <c r="L256" s="44" t="s">
        <v>4</v>
      </c>
      <c r="M256" s="44" t="s">
        <v>4</v>
      </c>
      <c r="N256" s="44"/>
      <c r="O256" s="56" t="s">
        <v>4</v>
      </c>
      <c r="P256" s="9" t="s">
        <v>137</v>
      </c>
      <c r="Q256" s="6" t="s">
        <v>204</v>
      </c>
      <c r="R256" s="32" t="str">
        <f t="shared" si="24"/>
        <v>SUITCASE-DVRS(700) Crossband/No Inband; For APX (VHF+UHF+800) using Unknown or User-Defined Antenna</v>
      </c>
      <c r="S256" s="59">
        <f t="shared" si="25"/>
        <v>3</v>
      </c>
      <c r="T256" s="44">
        <f t="shared" si="26"/>
        <v>11</v>
      </c>
      <c r="U256" s="44">
        <f t="shared" si="27"/>
        <v>3</v>
      </c>
      <c r="V256" s="44">
        <f t="shared" si="28"/>
        <v>0</v>
      </c>
      <c r="W256" s="44">
        <f t="shared" si="29"/>
        <v>1015</v>
      </c>
      <c r="X256" s="44">
        <f t="shared" si="30"/>
        <v>18</v>
      </c>
      <c r="Y256" s="6">
        <f t="shared" si="31"/>
        <v>3</v>
      </c>
      <c r="Z256" s="32" t="s">
        <v>261</v>
      </c>
    </row>
    <row r="257" spans="1:26" s="6" customFormat="1" x14ac:dyDescent="0.3">
      <c r="B257" s="6" t="s">
        <v>4</v>
      </c>
      <c r="I257" s="6" t="s">
        <v>4</v>
      </c>
      <c r="J257" s="6" t="s">
        <v>252</v>
      </c>
      <c r="K257" s="9">
        <v>700</v>
      </c>
      <c r="L257" s="44" t="s">
        <v>4</v>
      </c>
      <c r="M257" s="44" t="s">
        <v>4</v>
      </c>
      <c r="N257" s="44"/>
      <c r="O257" s="56" t="s">
        <v>4</v>
      </c>
      <c r="P257" s="9" t="s">
        <v>24</v>
      </c>
      <c r="Q257" s="6" t="s">
        <v>204</v>
      </c>
      <c r="R257" s="32" t="str">
        <f t="shared" si="24"/>
        <v>SUITCASE-DVRS(700) Crossband/No Inband; For APX (VHF+UHF+800) using Single-Band Antenna(s)</v>
      </c>
      <c r="S257" s="59">
        <f t="shared" si="25"/>
        <v>3</v>
      </c>
      <c r="T257" s="44">
        <f t="shared" si="26"/>
        <v>11</v>
      </c>
      <c r="U257" s="44">
        <f t="shared" si="27"/>
        <v>3</v>
      </c>
      <c r="V257" s="44">
        <f t="shared" si="28"/>
        <v>1</v>
      </c>
      <c r="W257" s="44">
        <f t="shared" si="29"/>
        <v>1016</v>
      </c>
      <c r="X257" s="44">
        <f t="shared" si="30"/>
        <v>18</v>
      </c>
      <c r="Y257" s="6">
        <f t="shared" si="31"/>
        <v>3</v>
      </c>
      <c r="Z257" s="32" t="s">
        <v>261</v>
      </c>
    </row>
    <row r="258" spans="1:26" s="6" customFormat="1" x14ac:dyDescent="0.3">
      <c r="F258" s="6" t="s">
        <v>4</v>
      </c>
      <c r="J258" s="6" t="s">
        <v>252</v>
      </c>
      <c r="K258" s="9">
        <v>700</v>
      </c>
      <c r="L258" s="44" t="s">
        <v>4</v>
      </c>
      <c r="M258" s="44" t="s">
        <v>4</v>
      </c>
      <c r="N258" s="44"/>
      <c r="O258" s="56" t="s">
        <v>4</v>
      </c>
      <c r="P258" s="9" t="s">
        <v>229</v>
      </c>
      <c r="Q258" s="6" t="s">
        <v>204</v>
      </c>
      <c r="R258" s="32" t="str">
        <f t="shared" si="24"/>
        <v>SUITCASE-DVRS(700) Crossband/No Inband; For APX (VHF+UHF+800) using One All-Band Antenna</v>
      </c>
      <c r="S258" s="59">
        <f t="shared" si="25"/>
        <v>3</v>
      </c>
      <c r="T258" s="44">
        <f t="shared" si="26"/>
        <v>11</v>
      </c>
      <c r="U258" s="44">
        <f t="shared" si="27"/>
        <v>3</v>
      </c>
      <c r="V258" s="44">
        <f t="shared" si="28"/>
        <v>2</v>
      </c>
      <c r="W258" s="44">
        <f t="shared" si="29"/>
        <v>1017</v>
      </c>
      <c r="X258" s="44">
        <f t="shared" si="30"/>
        <v>18</v>
      </c>
      <c r="Y258" s="6">
        <f t="shared" si="31"/>
        <v>3</v>
      </c>
      <c r="Z258" s="32" t="s">
        <v>261</v>
      </c>
    </row>
    <row r="259" spans="1:26" s="6" customFormat="1" x14ac:dyDescent="0.3">
      <c r="E259" s="6" t="s">
        <v>4</v>
      </c>
      <c r="G259" s="6" t="s">
        <v>4</v>
      </c>
      <c r="K259" s="9">
        <v>700</v>
      </c>
      <c r="L259" s="44" t="s">
        <v>4</v>
      </c>
      <c r="M259" s="44" t="s">
        <v>4</v>
      </c>
      <c r="N259" s="44"/>
      <c r="O259" s="56" t="s">
        <v>4</v>
      </c>
      <c r="P259" s="9" t="s">
        <v>137</v>
      </c>
      <c r="Q259" s="6" t="s">
        <v>205</v>
      </c>
      <c r="R259" s="32" t="str">
        <f t="shared" si="24"/>
        <v>SUITCASE-DVRS(700) Inband &amp; Crossband; For APX (VHF+UHF+800) using Unknown or User-Defined Antenna</v>
      </c>
      <c r="S259" s="59">
        <f t="shared" si="25"/>
        <v>3</v>
      </c>
      <c r="T259" s="44">
        <f t="shared" si="26"/>
        <v>11</v>
      </c>
      <c r="U259" s="44">
        <f t="shared" si="27"/>
        <v>5</v>
      </c>
      <c r="V259" s="44">
        <f t="shared" si="28"/>
        <v>0</v>
      </c>
      <c r="W259" s="44">
        <f t="shared" si="29"/>
        <v>1021</v>
      </c>
      <c r="X259" s="44">
        <f t="shared" si="30"/>
        <v>10</v>
      </c>
      <c r="Y259" s="6">
        <f t="shared" si="31"/>
        <v>3</v>
      </c>
      <c r="Z259" s="32" t="s">
        <v>261</v>
      </c>
    </row>
    <row r="260" spans="1:26" s="6" customFormat="1" x14ac:dyDescent="0.3">
      <c r="B260" s="6" t="s">
        <v>4</v>
      </c>
      <c r="G260" s="6" t="s">
        <v>4</v>
      </c>
      <c r="K260" s="9">
        <v>700</v>
      </c>
      <c r="L260" s="44" t="s">
        <v>4</v>
      </c>
      <c r="M260" s="44" t="s">
        <v>4</v>
      </c>
      <c r="N260" s="44"/>
      <c r="O260" s="56" t="s">
        <v>4</v>
      </c>
      <c r="P260" s="9" t="s">
        <v>24</v>
      </c>
      <c r="Q260" s="6" t="s">
        <v>205</v>
      </c>
      <c r="R260" s="32" t="str">
        <f t="shared" si="24"/>
        <v>SUITCASE-DVRS(700) Inband &amp; Crossband; For APX (VHF+UHF+800) using Single-Band Antenna(s)</v>
      </c>
      <c r="S260" s="59">
        <f t="shared" si="25"/>
        <v>3</v>
      </c>
      <c r="T260" s="44">
        <f t="shared" si="26"/>
        <v>11</v>
      </c>
      <c r="U260" s="44">
        <f t="shared" si="27"/>
        <v>5</v>
      </c>
      <c r="V260" s="44">
        <f t="shared" si="28"/>
        <v>1</v>
      </c>
      <c r="W260" s="44">
        <f t="shared" si="29"/>
        <v>1022</v>
      </c>
      <c r="X260" s="44">
        <f t="shared" si="30"/>
        <v>8</v>
      </c>
      <c r="Y260" s="6">
        <f t="shared" si="31"/>
        <v>3</v>
      </c>
      <c r="Z260" s="32" t="s">
        <v>261</v>
      </c>
    </row>
    <row r="261" spans="1:26" s="6" customFormat="1" x14ac:dyDescent="0.3">
      <c r="E261" s="6" t="s">
        <v>4</v>
      </c>
      <c r="G261" s="6" t="s">
        <v>4</v>
      </c>
      <c r="K261" s="9">
        <v>700</v>
      </c>
      <c r="L261" s="44" t="s">
        <v>4</v>
      </c>
      <c r="M261" s="44" t="s">
        <v>4</v>
      </c>
      <c r="N261" s="44"/>
      <c r="O261" s="56" t="s">
        <v>4</v>
      </c>
      <c r="P261" s="9" t="s">
        <v>229</v>
      </c>
      <c r="Q261" s="6" t="s">
        <v>205</v>
      </c>
      <c r="R261" s="32" t="str">
        <f t="shared" si="24"/>
        <v>SUITCASE-DVRS(700) Inband &amp; Crossband; For APX (VHF+UHF+800) using One All-Band Antenna</v>
      </c>
      <c r="S261" s="59">
        <f t="shared" si="25"/>
        <v>3</v>
      </c>
      <c r="T261" s="44">
        <f t="shared" si="26"/>
        <v>11</v>
      </c>
      <c r="U261" s="44">
        <f t="shared" si="27"/>
        <v>5</v>
      </c>
      <c r="V261" s="44">
        <f t="shared" si="28"/>
        <v>2</v>
      </c>
      <c r="W261" s="44">
        <f t="shared" si="29"/>
        <v>1023</v>
      </c>
      <c r="X261" s="44">
        <f t="shared" si="30"/>
        <v>10</v>
      </c>
      <c r="Y261" s="6">
        <f t="shared" si="31"/>
        <v>3</v>
      </c>
      <c r="Z261" s="32" t="s">
        <v>261</v>
      </c>
    </row>
    <row r="262" spans="1:26" s="6" customFormat="1" x14ac:dyDescent="0.3">
      <c r="A262" s="6" t="s">
        <v>4</v>
      </c>
      <c r="G262" s="6" t="s">
        <v>4</v>
      </c>
      <c r="K262" s="9">
        <v>700</v>
      </c>
      <c r="L262" s="44"/>
      <c r="M262" s="44"/>
      <c r="N262" s="56" t="s">
        <v>4</v>
      </c>
      <c r="O262" s="56" t="s">
        <v>4</v>
      </c>
      <c r="P262" s="9" t="s">
        <v>137</v>
      </c>
      <c r="Q262" s="6" t="s">
        <v>212</v>
      </c>
      <c r="R262" s="32" t="str">
        <f t="shared" si="24"/>
        <v>SUITCASE-DVRS(700) Inband; For APX (700+800) using Unknown or User-Defined Antenna</v>
      </c>
      <c r="S262" s="59">
        <f t="shared" si="25"/>
        <v>3</v>
      </c>
      <c r="T262" s="44">
        <f t="shared" si="26"/>
        <v>12</v>
      </c>
      <c r="U262" s="44">
        <f t="shared" si="27"/>
        <v>2</v>
      </c>
      <c r="V262" s="44">
        <f t="shared" si="28"/>
        <v>0</v>
      </c>
      <c r="W262" s="44">
        <f t="shared" si="29"/>
        <v>1029</v>
      </c>
      <c r="X262" s="44">
        <f t="shared" si="30"/>
        <v>7</v>
      </c>
      <c r="Y262" s="6">
        <f t="shared" si="31"/>
        <v>1</v>
      </c>
      <c r="Z262" s="32" t="s">
        <v>261</v>
      </c>
    </row>
    <row r="263" spans="1:26" s="6" customFormat="1" x14ac:dyDescent="0.3">
      <c r="A263" s="6" t="s">
        <v>4</v>
      </c>
      <c r="G263" s="6" t="s">
        <v>4</v>
      </c>
      <c r="K263" s="9">
        <v>700</v>
      </c>
      <c r="L263" s="44"/>
      <c r="M263" s="44"/>
      <c r="N263" s="56" t="s">
        <v>4</v>
      </c>
      <c r="O263" s="56" t="s">
        <v>4</v>
      </c>
      <c r="P263" s="9" t="s">
        <v>24</v>
      </c>
      <c r="Q263" s="6" t="s">
        <v>212</v>
      </c>
      <c r="R263" s="32" t="str">
        <f t="shared" ref="R263:R326" si="32">$K$6&amp;"("&amp;$K263&amp;")"&amp;" "&amp;VLOOKUP($Q263,RPTCodes,2,FALSE) &amp;"; For APX ("&amp;VLOOKUP($T263,BAND_NAMES,2)&amp;") using "&amp;VLOOKUP($P263,ANTcodes,3,FALSE)</f>
        <v>SUITCASE-DVRS(700) Inband; For APX (700+800) using Single-Band Antenna(s)</v>
      </c>
      <c r="S263" s="59">
        <f t="shared" ref="S263:S326" si="33">VLOOKUP(K263,Freq_Bands,2)</f>
        <v>3</v>
      </c>
      <c r="T263" s="44">
        <f t="shared" ref="T263:T326" si="34">IF(L263="X",1,0)+IF(M263="X",2,0)+IF(N263="X",4,0)+IF(O263="X",8,0)</f>
        <v>12</v>
      </c>
      <c r="U263" s="44">
        <f t="shared" ref="U263:U326" si="35">VLOOKUP(Q263,RPTCodes,4,FALSE)</f>
        <v>2</v>
      </c>
      <c r="V263" s="44">
        <f t="shared" ref="V263:V326" si="36">VLOOKUP(P263,ANTcodes,2,FALSE)</f>
        <v>1</v>
      </c>
      <c r="W263" s="44">
        <f t="shared" ref="W263:W326" si="37">$V263*MULT_ANT+$U263*MULT_RPT+$T263*MULT_MRF+$S263*MULT_VRF</f>
        <v>1030</v>
      </c>
      <c r="X263" s="44">
        <f t="shared" ref="X263:X326" si="38">IF(LEFT($J263,4)="Spec",$J$4,IF($A263="X",1,0)+IF($B263="X",2,0)+IF($D263="X",3,0)+IF($E263="X",4,0)+IF($F263="X",5,0)+IF($G263="X",6,0)+IF($I263="X",10,0)+IF($C263="X",17,0))</f>
        <v>7</v>
      </c>
      <c r="Y263" s="6">
        <f t="shared" ref="Y263:Y326" si="39">COUNTA(L263:M263)+IF(RIGHT(N263&amp;O263,1)="X",1,0)</f>
        <v>1</v>
      </c>
      <c r="Z263" s="32" t="s">
        <v>261</v>
      </c>
    </row>
    <row r="264" spans="1:26" s="6" customFormat="1" x14ac:dyDescent="0.3">
      <c r="A264" s="6" t="s">
        <v>4</v>
      </c>
      <c r="G264" s="6" t="s">
        <v>4</v>
      </c>
      <c r="K264" s="9">
        <v>700</v>
      </c>
      <c r="L264" s="44"/>
      <c r="M264" s="44"/>
      <c r="N264" s="56" t="s">
        <v>4</v>
      </c>
      <c r="O264" s="56" t="s">
        <v>4</v>
      </c>
      <c r="P264" s="9" t="s">
        <v>229</v>
      </c>
      <c r="Q264" s="6" t="s">
        <v>212</v>
      </c>
      <c r="R264" s="32" t="str">
        <f t="shared" si="32"/>
        <v>SUITCASE-DVRS(700) Inband; For APX (700+800) using One All-Band Antenna</v>
      </c>
      <c r="S264" s="59">
        <f t="shared" si="33"/>
        <v>3</v>
      </c>
      <c r="T264" s="44">
        <f t="shared" si="34"/>
        <v>12</v>
      </c>
      <c r="U264" s="44">
        <f t="shared" si="35"/>
        <v>2</v>
      </c>
      <c r="V264" s="44">
        <f t="shared" si="36"/>
        <v>2</v>
      </c>
      <c r="W264" s="44">
        <f t="shared" si="37"/>
        <v>1031</v>
      </c>
      <c r="X264" s="44">
        <f t="shared" si="38"/>
        <v>7</v>
      </c>
      <c r="Y264" s="6">
        <f t="shared" si="39"/>
        <v>1</v>
      </c>
      <c r="Z264" s="32" t="s">
        <v>261</v>
      </c>
    </row>
    <row r="265" spans="1:26" s="6" customFormat="1" x14ac:dyDescent="0.3">
      <c r="J265" s="6" t="s">
        <v>16</v>
      </c>
      <c r="K265" s="9">
        <v>700</v>
      </c>
      <c r="L265" s="44"/>
      <c r="M265" s="44"/>
      <c r="N265" s="56" t="s">
        <v>4</v>
      </c>
      <c r="O265" s="56" t="s">
        <v>4</v>
      </c>
      <c r="P265" s="9" t="s">
        <v>137</v>
      </c>
      <c r="Q265" s="6" t="s">
        <v>204</v>
      </c>
      <c r="R265" s="32" t="str">
        <f t="shared" si="32"/>
        <v>SUITCASE-DVRS(700) Crossband/No Inband; For APX (700+800) using Unknown or User-Defined Antenna</v>
      </c>
      <c r="S265" s="59">
        <f t="shared" si="33"/>
        <v>3</v>
      </c>
      <c r="T265" s="44">
        <f t="shared" si="34"/>
        <v>12</v>
      </c>
      <c r="U265" s="44">
        <f t="shared" si="35"/>
        <v>3</v>
      </c>
      <c r="V265" s="44">
        <f t="shared" si="36"/>
        <v>0</v>
      </c>
      <c r="W265" s="44">
        <f t="shared" si="37"/>
        <v>1032</v>
      </c>
      <c r="X265" s="44">
        <f t="shared" si="38"/>
        <v>0</v>
      </c>
      <c r="Y265" s="6">
        <f t="shared" si="39"/>
        <v>1</v>
      </c>
      <c r="Z265" s="32" t="s">
        <v>261</v>
      </c>
    </row>
    <row r="266" spans="1:26" s="6" customFormat="1" x14ac:dyDescent="0.3">
      <c r="J266" s="6" t="s">
        <v>16</v>
      </c>
      <c r="K266" s="9">
        <v>700</v>
      </c>
      <c r="L266" s="44"/>
      <c r="M266" s="44"/>
      <c r="N266" s="56" t="s">
        <v>4</v>
      </c>
      <c r="O266" s="56" t="s">
        <v>4</v>
      </c>
      <c r="P266" s="9" t="s">
        <v>24</v>
      </c>
      <c r="Q266" s="6" t="s">
        <v>204</v>
      </c>
      <c r="R266" s="32" t="str">
        <f t="shared" si="32"/>
        <v>SUITCASE-DVRS(700) Crossband/No Inband; For APX (700+800) using Single-Band Antenna(s)</v>
      </c>
      <c r="S266" s="59">
        <f t="shared" si="33"/>
        <v>3</v>
      </c>
      <c r="T266" s="44">
        <f t="shared" si="34"/>
        <v>12</v>
      </c>
      <c r="U266" s="44">
        <f t="shared" si="35"/>
        <v>3</v>
      </c>
      <c r="V266" s="44">
        <f t="shared" si="36"/>
        <v>1</v>
      </c>
      <c r="W266" s="44">
        <f t="shared" si="37"/>
        <v>1033</v>
      </c>
      <c r="X266" s="44">
        <f t="shared" si="38"/>
        <v>0</v>
      </c>
      <c r="Y266" s="6">
        <f t="shared" si="39"/>
        <v>1</v>
      </c>
      <c r="Z266" s="32" t="s">
        <v>261</v>
      </c>
    </row>
    <row r="267" spans="1:26" s="6" customFormat="1" x14ac:dyDescent="0.3">
      <c r="J267" s="6" t="s">
        <v>16</v>
      </c>
      <c r="K267" s="9">
        <v>700</v>
      </c>
      <c r="L267" s="44"/>
      <c r="M267" s="44"/>
      <c r="N267" s="56" t="s">
        <v>4</v>
      </c>
      <c r="O267" s="56" t="s">
        <v>4</v>
      </c>
      <c r="P267" s="9" t="s">
        <v>229</v>
      </c>
      <c r="Q267" s="6" t="s">
        <v>204</v>
      </c>
      <c r="R267" s="32" t="str">
        <f t="shared" si="32"/>
        <v>SUITCASE-DVRS(700) Crossband/No Inband; For APX (700+800) using One All-Band Antenna</v>
      </c>
      <c r="S267" s="59">
        <f t="shared" si="33"/>
        <v>3</v>
      </c>
      <c r="T267" s="44">
        <f t="shared" si="34"/>
        <v>12</v>
      </c>
      <c r="U267" s="44">
        <f t="shared" si="35"/>
        <v>3</v>
      </c>
      <c r="V267" s="44">
        <f t="shared" si="36"/>
        <v>2</v>
      </c>
      <c r="W267" s="44">
        <f t="shared" si="37"/>
        <v>1034</v>
      </c>
      <c r="X267" s="44">
        <f t="shared" si="38"/>
        <v>0</v>
      </c>
      <c r="Y267" s="6">
        <f t="shared" si="39"/>
        <v>1</v>
      </c>
      <c r="Z267" s="32" t="s">
        <v>261</v>
      </c>
    </row>
    <row r="268" spans="1:26" s="6" customFormat="1" x14ac:dyDescent="0.3">
      <c r="G268" s="6" t="s">
        <v>4</v>
      </c>
      <c r="K268" s="9">
        <v>700</v>
      </c>
      <c r="L268" s="44" t="s">
        <v>4</v>
      </c>
      <c r="M268" s="44"/>
      <c r="N268" s="56" t="s">
        <v>4</v>
      </c>
      <c r="O268" s="56" t="s">
        <v>4</v>
      </c>
      <c r="P268" s="9" t="s">
        <v>137</v>
      </c>
      <c r="Q268" s="6" t="s">
        <v>203</v>
      </c>
      <c r="R268" s="32" t="str">
        <f t="shared" si="32"/>
        <v>SUITCASE-DVRS(700) Inband/No Crossband; For APX (VHF+700+800) using Unknown or User-Defined Antenna</v>
      </c>
      <c r="S268" s="59">
        <f t="shared" si="33"/>
        <v>3</v>
      </c>
      <c r="T268" s="44">
        <f t="shared" si="34"/>
        <v>13</v>
      </c>
      <c r="U268" s="44">
        <f t="shared" si="35"/>
        <v>1</v>
      </c>
      <c r="V268" s="44">
        <f t="shared" si="36"/>
        <v>0</v>
      </c>
      <c r="W268" s="44">
        <f t="shared" si="37"/>
        <v>1043</v>
      </c>
      <c r="X268" s="44">
        <f t="shared" si="38"/>
        <v>6</v>
      </c>
      <c r="Y268" s="6">
        <f t="shared" si="39"/>
        <v>2</v>
      </c>
      <c r="Z268" s="32" t="s">
        <v>261</v>
      </c>
    </row>
    <row r="269" spans="1:26" s="6" customFormat="1" x14ac:dyDescent="0.3">
      <c r="B269" s="6" t="s">
        <v>4</v>
      </c>
      <c r="G269" s="6" t="s">
        <v>4</v>
      </c>
      <c r="K269" s="9">
        <v>700</v>
      </c>
      <c r="L269" s="44" t="s">
        <v>4</v>
      </c>
      <c r="M269" s="44"/>
      <c r="N269" s="56" t="s">
        <v>4</v>
      </c>
      <c r="O269" s="56" t="s">
        <v>4</v>
      </c>
      <c r="P269" s="9" t="s">
        <v>24</v>
      </c>
      <c r="Q269" s="6" t="s">
        <v>203</v>
      </c>
      <c r="R269" s="32" t="str">
        <f t="shared" si="32"/>
        <v>SUITCASE-DVRS(700) Inband/No Crossband; For APX (VHF+700+800) using Single-Band Antenna(s)</v>
      </c>
      <c r="S269" s="59">
        <f t="shared" si="33"/>
        <v>3</v>
      </c>
      <c r="T269" s="44">
        <f t="shared" si="34"/>
        <v>13</v>
      </c>
      <c r="U269" s="44">
        <f t="shared" si="35"/>
        <v>1</v>
      </c>
      <c r="V269" s="44">
        <f t="shared" si="36"/>
        <v>1</v>
      </c>
      <c r="W269" s="44">
        <f t="shared" si="37"/>
        <v>1044</v>
      </c>
      <c r="X269" s="44">
        <f t="shared" si="38"/>
        <v>8</v>
      </c>
      <c r="Y269" s="6">
        <f t="shared" si="39"/>
        <v>2</v>
      </c>
      <c r="Z269" s="32" t="s">
        <v>261</v>
      </c>
    </row>
    <row r="270" spans="1:26" s="6" customFormat="1" x14ac:dyDescent="0.3">
      <c r="G270" s="6" t="s">
        <v>4</v>
      </c>
      <c r="K270" s="9">
        <v>700</v>
      </c>
      <c r="L270" s="44" t="s">
        <v>4</v>
      </c>
      <c r="M270" s="44"/>
      <c r="N270" s="56" t="s">
        <v>4</v>
      </c>
      <c r="O270" s="56" t="s">
        <v>4</v>
      </c>
      <c r="P270" s="9" t="s">
        <v>229</v>
      </c>
      <c r="Q270" s="6" t="s">
        <v>203</v>
      </c>
      <c r="R270" s="32" t="str">
        <f t="shared" si="32"/>
        <v>SUITCASE-DVRS(700) Inband/No Crossband; For APX (VHF+700+800) using One All-Band Antenna</v>
      </c>
      <c r="S270" s="59">
        <f t="shared" si="33"/>
        <v>3</v>
      </c>
      <c r="T270" s="44">
        <f t="shared" si="34"/>
        <v>13</v>
      </c>
      <c r="U270" s="44">
        <f t="shared" si="35"/>
        <v>1</v>
      </c>
      <c r="V270" s="44">
        <f t="shared" si="36"/>
        <v>2</v>
      </c>
      <c r="W270" s="44">
        <f t="shared" si="37"/>
        <v>1045</v>
      </c>
      <c r="X270" s="44">
        <f t="shared" si="38"/>
        <v>6</v>
      </c>
      <c r="Y270" s="6">
        <f t="shared" si="39"/>
        <v>2</v>
      </c>
      <c r="Z270" s="32" t="s">
        <v>261</v>
      </c>
    </row>
    <row r="271" spans="1:26" s="6" customFormat="1" x14ac:dyDescent="0.3">
      <c r="D271" s="6" t="s">
        <v>4</v>
      </c>
      <c r="J271" s="6" t="s">
        <v>252</v>
      </c>
      <c r="K271" s="9">
        <v>700</v>
      </c>
      <c r="L271" s="44" t="s">
        <v>4</v>
      </c>
      <c r="M271" s="44"/>
      <c r="N271" s="56" t="s">
        <v>4</v>
      </c>
      <c r="O271" s="56" t="s">
        <v>4</v>
      </c>
      <c r="P271" s="9" t="s">
        <v>137</v>
      </c>
      <c r="Q271" s="6" t="s">
        <v>204</v>
      </c>
      <c r="R271" s="32" t="str">
        <f t="shared" si="32"/>
        <v>SUITCASE-DVRS(700) Crossband/No Inband; For APX (VHF+700+800) using Unknown or User-Defined Antenna</v>
      </c>
      <c r="S271" s="59">
        <f t="shared" si="33"/>
        <v>3</v>
      </c>
      <c r="T271" s="44">
        <f t="shared" si="34"/>
        <v>13</v>
      </c>
      <c r="U271" s="44">
        <f t="shared" si="35"/>
        <v>3</v>
      </c>
      <c r="V271" s="44">
        <f t="shared" si="36"/>
        <v>0</v>
      </c>
      <c r="W271" s="44">
        <f t="shared" si="37"/>
        <v>1049</v>
      </c>
      <c r="X271" s="44">
        <f t="shared" si="38"/>
        <v>18</v>
      </c>
      <c r="Y271" s="6">
        <f t="shared" si="39"/>
        <v>2</v>
      </c>
      <c r="Z271" s="32" t="s">
        <v>261</v>
      </c>
    </row>
    <row r="272" spans="1:26" s="6" customFormat="1" x14ac:dyDescent="0.3">
      <c r="B272" s="6" t="s">
        <v>4</v>
      </c>
      <c r="I272" s="6" t="s">
        <v>4</v>
      </c>
      <c r="J272" s="6" t="s">
        <v>252</v>
      </c>
      <c r="K272" s="9">
        <v>700</v>
      </c>
      <c r="L272" s="44" t="s">
        <v>4</v>
      </c>
      <c r="M272" s="44"/>
      <c r="N272" s="56" t="s">
        <v>4</v>
      </c>
      <c r="O272" s="56" t="s">
        <v>4</v>
      </c>
      <c r="P272" s="9" t="s">
        <v>24</v>
      </c>
      <c r="Q272" s="6" t="s">
        <v>204</v>
      </c>
      <c r="R272" s="32" t="str">
        <f t="shared" si="32"/>
        <v>SUITCASE-DVRS(700) Crossband/No Inband; For APX (VHF+700+800) using Single-Band Antenna(s)</v>
      </c>
      <c r="S272" s="59">
        <f t="shared" si="33"/>
        <v>3</v>
      </c>
      <c r="T272" s="44">
        <f t="shared" si="34"/>
        <v>13</v>
      </c>
      <c r="U272" s="44">
        <f t="shared" si="35"/>
        <v>3</v>
      </c>
      <c r="V272" s="44">
        <f t="shared" si="36"/>
        <v>1</v>
      </c>
      <c r="W272" s="44">
        <f t="shared" si="37"/>
        <v>1050</v>
      </c>
      <c r="X272" s="44">
        <f t="shared" si="38"/>
        <v>18</v>
      </c>
      <c r="Y272" s="6">
        <f t="shared" si="39"/>
        <v>2</v>
      </c>
      <c r="Z272" s="32" t="s">
        <v>261</v>
      </c>
    </row>
    <row r="273" spans="2:26" s="6" customFormat="1" x14ac:dyDescent="0.3">
      <c r="D273" s="6" t="s">
        <v>4</v>
      </c>
      <c r="J273" s="6" t="s">
        <v>252</v>
      </c>
      <c r="K273" s="9">
        <v>700</v>
      </c>
      <c r="L273" s="44" t="s">
        <v>4</v>
      </c>
      <c r="M273" s="44"/>
      <c r="N273" s="56" t="s">
        <v>4</v>
      </c>
      <c r="O273" s="56" t="s">
        <v>4</v>
      </c>
      <c r="P273" s="9" t="s">
        <v>229</v>
      </c>
      <c r="Q273" s="6" t="s">
        <v>204</v>
      </c>
      <c r="R273" s="32" t="str">
        <f t="shared" si="32"/>
        <v>SUITCASE-DVRS(700) Crossband/No Inband; For APX (VHF+700+800) using One All-Band Antenna</v>
      </c>
      <c r="S273" s="59">
        <f t="shared" si="33"/>
        <v>3</v>
      </c>
      <c r="T273" s="44">
        <f t="shared" si="34"/>
        <v>13</v>
      </c>
      <c r="U273" s="44">
        <f t="shared" si="35"/>
        <v>3</v>
      </c>
      <c r="V273" s="44">
        <f t="shared" si="36"/>
        <v>2</v>
      </c>
      <c r="W273" s="44">
        <f t="shared" si="37"/>
        <v>1051</v>
      </c>
      <c r="X273" s="44">
        <f t="shared" si="38"/>
        <v>18</v>
      </c>
      <c r="Y273" s="6">
        <f t="shared" si="39"/>
        <v>2</v>
      </c>
      <c r="Z273" s="32" t="s">
        <v>261</v>
      </c>
    </row>
    <row r="274" spans="2:26" s="6" customFormat="1" x14ac:dyDescent="0.3">
      <c r="E274" s="6" t="s">
        <v>4</v>
      </c>
      <c r="G274" s="6" t="s">
        <v>4</v>
      </c>
      <c r="K274" s="9">
        <v>700</v>
      </c>
      <c r="L274" s="44" t="s">
        <v>4</v>
      </c>
      <c r="M274" s="44"/>
      <c r="N274" s="56" t="s">
        <v>4</v>
      </c>
      <c r="O274" s="56" t="s">
        <v>4</v>
      </c>
      <c r="P274" s="9" t="s">
        <v>137</v>
      </c>
      <c r="Q274" s="6" t="s">
        <v>205</v>
      </c>
      <c r="R274" s="32" t="str">
        <f t="shared" si="32"/>
        <v>SUITCASE-DVRS(700) Inband &amp; Crossband; For APX (VHF+700+800) using Unknown or User-Defined Antenna</v>
      </c>
      <c r="S274" s="59">
        <f t="shared" si="33"/>
        <v>3</v>
      </c>
      <c r="T274" s="44">
        <f t="shared" si="34"/>
        <v>13</v>
      </c>
      <c r="U274" s="44">
        <f t="shared" si="35"/>
        <v>5</v>
      </c>
      <c r="V274" s="44">
        <f t="shared" si="36"/>
        <v>0</v>
      </c>
      <c r="W274" s="44">
        <f t="shared" si="37"/>
        <v>1055</v>
      </c>
      <c r="X274" s="44">
        <f t="shared" si="38"/>
        <v>10</v>
      </c>
      <c r="Y274" s="6">
        <f t="shared" si="39"/>
        <v>2</v>
      </c>
      <c r="Z274" s="32" t="s">
        <v>261</v>
      </c>
    </row>
    <row r="275" spans="2:26" s="6" customFormat="1" x14ac:dyDescent="0.3">
      <c r="B275" s="6" t="s">
        <v>4</v>
      </c>
      <c r="G275" s="6" t="s">
        <v>4</v>
      </c>
      <c r="K275" s="9">
        <v>700</v>
      </c>
      <c r="L275" s="44" t="s">
        <v>4</v>
      </c>
      <c r="M275" s="44"/>
      <c r="N275" s="56" t="s">
        <v>4</v>
      </c>
      <c r="O275" s="56" t="s">
        <v>4</v>
      </c>
      <c r="P275" s="9" t="s">
        <v>24</v>
      </c>
      <c r="Q275" s="6" t="s">
        <v>205</v>
      </c>
      <c r="R275" s="32" t="str">
        <f t="shared" si="32"/>
        <v>SUITCASE-DVRS(700) Inband &amp; Crossband; For APX (VHF+700+800) using Single-Band Antenna(s)</v>
      </c>
      <c r="S275" s="59">
        <f t="shared" si="33"/>
        <v>3</v>
      </c>
      <c r="T275" s="44">
        <f t="shared" si="34"/>
        <v>13</v>
      </c>
      <c r="U275" s="44">
        <f t="shared" si="35"/>
        <v>5</v>
      </c>
      <c r="V275" s="44">
        <f t="shared" si="36"/>
        <v>1</v>
      </c>
      <c r="W275" s="44">
        <f t="shared" si="37"/>
        <v>1056</v>
      </c>
      <c r="X275" s="44">
        <f t="shared" si="38"/>
        <v>8</v>
      </c>
      <c r="Y275" s="6">
        <f t="shared" si="39"/>
        <v>2</v>
      </c>
      <c r="Z275" s="32" t="s">
        <v>261</v>
      </c>
    </row>
    <row r="276" spans="2:26" s="6" customFormat="1" x14ac:dyDescent="0.3">
      <c r="E276" s="6" t="s">
        <v>4</v>
      </c>
      <c r="G276" s="6" t="s">
        <v>4</v>
      </c>
      <c r="K276" s="9">
        <v>700</v>
      </c>
      <c r="L276" s="44" t="s">
        <v>4</v>
      </c>
      <c r="M276" s="44"/>
      <c r="N276" s="56" t="s">
        <v>4</v>
      </c>
      <c r="O276" s="56" t="s">
        <v>4</v>
      </c>
      <c r="P276" s="9" t="s">
        <v>229</v>
      </c>
      <c r="Q276" s="6" t="s">
        <v>205</v>
      </c>
      <c r="R276" s="32" t="str">
        <f t="shared" si="32"/>
        <v>SUITCASE-DVRS(700) Inband &amp; Crossband; For APX (VHF+700+800) using One All-Band Antenna</v>
      </c>
      <c r="S276" s="59">
        <f t="shared" si="33"/>
        <v>3</v>
      </c>
      <c r="T276" s="44">
        <f t="shared" si="34"/>
        <v>13</v>
      </c>
      <c r="U276" s="44">
        <f t="shared" si="35"/>
        <v>5</v>
      </c>
      <c r="V276" s="44">
        <f t="shared" si="36"/>
        <v>2</v>
      </c>
      <c r="W276" s="44">
        <f t="shared" si="37"/>
        <v>1057</v>
      </c>
      <c r="X276" s="44">
        <f t="shared" si="38"/>
        <v>10</v>
      </c>
      <c r="Y276" s="6">
        <f t="shared" si="39"/>
        <v>2</v>
      </c>
      <c r="Z276" s="32" t="s">
        <v>261</v>
      </c>
    </row>
    <row r="277" spans="2:26" s="6" customFormat="1" x14ac:dyDescent="0.3">
      <c r="G277" s="6" t="s">
        <v>4</v>
      </c>
      <c r="K277" s="9">
        <v>700</v>
      </c>
      <c r="L277" s="44"/>
      <c r="M277" s="44" t="s">
        <v>4</v>
      </c>
      <c r="N277" s="56" t="s">
        <v>4</v>
      </c>
      <c r="O277" s="56" t="s">
        <v>4</v>
      </c>
      <c r="P277" s="9" t="s">
        <v>137</v>
      </c>
      <c r="Q277" s="6" t="s">
        <v>203</v>
      </c>
      <c r="R277" s="32" t="str">
        <f t="shared" si="32"/>
        <v>SUITCASE-DVRS(700) Inband/No Crossband; For APX (UHF+700+800) using Unknown or User-Defined Antenna</v>
      </c>
      <c r="S277" s="59">
        <f t="shared" si="33"/>
        <v>3</v>
      </c>
      <c r="T277" s="44">
        <f t="shared" si="34"/>
        <v>14</v>
      </c>
      <c r="U277" s="44">
        <f t="shared" si="35"/>
        <v>1</v>
      </c>
      <c r="V277" s="44">
        <f t="shared" si="36"/>
        <v>0</v>
      </c>
      <c r="W277" s="44">
        <f t="shared" si="37"/>
        <v>1060</v>
      </c>
      <c r="X277" s="44">
        <f t="shared" si="38"/>
        <v>6</v>
      </c>
      <c r="Y277" s="6">
        <f t="shared" si="39"/>
        <v>2</v>
      </c>
      <c r="Z277" s="32" t="s">
        <v>261</v>
      </c>
    </row>
    <row r="278" spans="2:26" s="6" customFormat="1" x14ac:dyDescent="0.3">
      <c r="B278" s="6" t="s">
        <v>4</v>
      </c>
      <c r="G278" s="6" t="s">
        <v>4</v>
      </c>
      <c r="K278" s="9">
        <v>700</v>
      </c>
      <c r="L278" s="44"/>
      <c r="M278" s="44" t="s">
        <v>4</v>
      </c>
      <c r="N278" s="56" t="s">
        <v>4</v>
      </c>
      <c r="O278" s="56" t="s">
        <v>4</v>
      </c>
      <c r="P278" s="9" t="s">
        <v>24</v>
      </c>
      <c r="Q278" s="6" t="s">
        <v>203</v>
      </c>
      <c r="R278" s="32" t="str">
        <f t="shared" si="32"/>
        <v>SUITCASE-DVRS(700) Inband/No Crossband; For APX (UHF+700+800) using Single-Band Antenna(s)</v>
      </c>
      <c r="S278" s="59">
        <f t="shared" si="33"/>
        <v>3</v>
      </c>
      <c r="T278" s="44">
        <f t="shared" si="34"/>
        <v>14</v>
      </c>
      <c r="U278" s="44">
        <f t="shared" si="35"/>
        <v>1</v>
      </c>
      <c r="V278" s="44">
        <f t="shared" si="36"/>
        <v>1</v>
      </c>
      <c r="W278" s="44">
        <f t="shared" si="37"/>
        <v>1061</v>
      </c>
      <c r="X278" s="44">
        <f t="shared" si="38"/>
        <v>8</v>
      </c>
      <c r="Y278" s="6">
        <f t="shared" si="39"/>
        <v>2</v>
      </c>
      <c r="Z278" s="32" t="s">
        <v>261</v>
      </c>
    </row>
    <row r="279" spans="2:26" s="6" customFormat="1" x14ac:dyDescent="0.3">
      <c r="G279" s="6" t="s">
        <v>4</v>
      </c>
      <c r="K279" s="9">
        <v>700</v>
      </c>
      <c r="L279" s="44"/>
      <c r="M279" s="44" t="s">
        <v>4</v>
      </c>
      <c r="N279" s="56" t="s">
        <v>4</v>
      </c>
      <c r="O279" s="56" t="s">
        <v>4</v>
      </c>
      <c r="P279" s="9" t="s">
        <v>229</v>
      </c>
      <c r="Q279" s="6" t="s">
        <v>203</v>
      </c>
      <c r="R279" s="32" t="str">
        <f t="shared" si="32"/>
        <v>SUITCASE-DVRS(700) Inband/No Crossband; For APX (UHF+700+800) using One All-Band Antenna</v>
      </c>
      <c r="S279" s="59">
        <f t="shared" si="33"/>
        <v>3</v>
      </c>
      <c r="T279" s="44">
        <f t="shared" si="34"/>
        <v>14</v>
      </c>
      <c r="U279" s="44">
        <f t="shared" si="35"/>
        <v>1</v>
      </c>
      <c r="V279" s="44">
        <f t="shared" si="36"/>
        <v>2</v>
      </c>
      <c r="W279" s="44">
        <f t="shared" si="37"/>
        <v>1062</v>
      </c>
      <c r="X279" s="44">
        <f t="shared" si="38"/>
        <v>6</v>
      </c>
      <c r="Y279" s="6">
        <f t="shared" si="39"/>
        <v>2</v>
      </c>
      <c r="Z279" s="32" t="s">
        <v>261</v>
      </c>
    </row>
    <row r="280" spans="2:26" s="6" customFormat="1" x14ac:dyDescent="0.3">
      <c r="D280" s="6" t="s">
        <v>4</v>
      </c>
      <c r="J280" s="6" t="s">
        <v>252</v>
      </c>
      <c r="K280" s="9">
        <v>700</v>
      </c>
      <c r="L280" s="44"/>
      <c r="M280" s="44" t="s">
        <v>4</v>
      </c>
      <c r="N280" s="56" t="s">
        <v>4</v>
      </c>
      <c r="O280" s="56" t="s">
        <v>4</v>
      </c>
      <c r="P280" s="9" t="s">
        <v>137</v>
      </c>
      <c r="Q280" s="6" t="s">
        <v>204</v>
      </c>
      <c r="R280" s="32" t="str">
        <f t="shared" si="32"/>
        <v>SUITCASE-DVRS(700) Crossband/No Inband; For APX (UHF+700+800) using Unknown or User-Defined Antenna</v>
      </c>
      <c r="S280" s="59">
        <f t="shared" si="33"/>
        <v>3</v>
      </c>
      <c r="T280" s="44">
        <f t="shared" si="34"/>
        <v>14</v>
      </c>
      <c r="U280" s="44">
        <f t="shared" si="35"/>
        <v>3</v>
      </c>
      <c r="V280" s="44">
        <f t="shared" si="36"/>
        <v>0</v>
      </c>
      <c r="W280" s="44">
        <f t="shared" si="37"/>
        <v>1066</v>
      </c>
      <c r="X280" s="44">
        <f t="shared" si="38"/>
        <v>18</v>
      </c>
      <c r="Y280" s="6">
        <f t="shared" si="39"/>
        <v>2</v>
      </c>
      <c r="Z280" s="32" t="s">
        <v>261</v>
      </c>
    </row>
    <row r="281" spans="2:26" s="6" customFormat="1" x14ac:dyDescent="0.3">
      <c r="B281" s="6" t="s">
        <v>4</v>
      </c>
      <c r="I281" s="6" t="s">
        <v>4</v>
      </c>
      <c r="J281" s="6" t="s">
        <v>252</v>
      </c>
      <c r="K281" s="9">
        <v>700</v>
      </c>
      <c r="L281" s="44"/>
      <c r="M281" s="44" t="s">
        <v>4</v>
      </c>
      <c r="N281" s="56" t="s">
        <v>4</v>
      </c>
      <c r="O281" s="56" t="s">
        <v>4</v>
      </c>
      <c r="P281" s="9" t="s">
        <v>24</v>
      </c>
      <c r="Q281" s="6" t="s">
        <v>204</v>
      </c>
      <c r="R281" s="32" t="str">
        <f t="shared" si="32"/>
        <v>SUITCASE-DVRS(700) Crossband/No Inband; For APX (UHF+700+800) using Single-Band Antenna(s)</v>
      </c>
      <c r="S281" s="59">
        <f t="shared" si="33"/>
        <v>3</v>
      </c>
      <c r="T281" s="44">
        <f t="shared" si="34"/>
        <v>14</v>
      </c>
      <c r="U281" s="44">
        <f t="shared" si="35"/>
        <v>3</v>
      </c>
      <c r="V281" s="44">
        <f t="shared" si="36"/>
        <v>1</v>
      </c>
      <c r="W281" s="44">
        <f t="shared" si="37"/>
        <v>1067</v>
      </c>
      <c r="X281" s="44">
        <f t="shared" si="38"/>
        <v>18</v>
      </c>
      <c r="Y281" s="6">
        <f t="shared" si="39"/>
        <v>2</v>
      </c>
      <c r="Z281" s="32" t="s">
        <v>261</v>
      </c>
    </row>
    <row r="282" spans="2:26" s="6" customFormat="1" x14ac:dyDescent="0.3">
      <c r="D282" s="6" t="s">
        <v>4</v>
      </c>
      <c r="J282" s="6" t="s">
        <v>252</v>
      </c>
      <c r="K282" s="9">
        <v>700</v>
      </c>
      <c r="L282" s="44"/>
      <c r="M282" s="44" t="s">
        <v>4</v>
      </c>
      <c r="N282" s="56" t="s">
        <v>4</v>
      </c>
      <c r="O282" s="56" t="s">
        <v>4</v>
      </c>
      <c r="P282" s="9" t="s">
        <v>229</v>
      </c>
      <c r="Q282" s="6" t="s">
        <v>204</v>
      </c>
      <c r="R282" s="32" t="str">
        <f t="shared" si="32"/>
        <v>SUITCASE-DVRS(700) Crossband/No Inband; For APX (UHF+700+800) using One All-Band Antenna</v>
      </c>
      <c r="S282" s="59">
        <f t="shared" si="33"/>
        <v>3</v>
      </c>
      <c r="T282" s="44">
        <f t="shared" si="34"/>
        <v>14</v>
      </c>
      <c r="U282" s="44">
        <f t="shared" si="35"/>
        <v>3</v>
      </c>
      <c r="V282" s="44">
        <f t="shared" si="36"/>
        <v>2</v>
      </c>
      <c r="W282" s="44">
        <f t="shared" si="37"/>
        <v>1068</v>
      </c>
      <c r="X282" s="44">
        <f t="shared" si="38"/>
        <v>18</v>
      </c>
      <c r="Y282" s="6">
        <f t="shared" si="39"/>
        <v>2</v>
      </c>
      <c r="Z282" s="32" t="s">
        <v>261</v>
      </c>
    </row>
    <row r="283" spans="2:26" s="6" customFormat="1" x14ac:dyDescent="0.3">
      <c r="E283" s="6" t="s">
        <v>4</v>
      </c>
      <c r="G283" s="6" t="s">
        <v>4</v>
      </c>
      <c r="K283" s="9">
        <v>700</v>
      </c>
      <c r="L283" s="44"/>
      <c r="M283" s="44" t="s">
        <v>4</v>
      </c>
      <c r="N283" s="56" t="s">
        <v>4</v>
      </c>
      <c r="O283" s="56" t="s">
        <v>4</v>
      </c>
      <c r="P283" s="9" t="s">
        <v>137</v>
      </c>
      <c r="Q283" s="6" t="s">
        <v>205</v>
      </c>
      <c r="R283" s="32" t="str">
        <f t="shared" si="32"/>
        <v>SUITCASE-DVRS(700) Inband &amp; Crossband; For APX (UHF+700+800) using Unknown or User-Defined Antenna</v>
      </c>
      <c r="S283" s="59">
        <f t="shared" si="33"/>
        <v>3</v>
      </c>
      <c r="T283" s="44">
        <f t="shared" si="34"/>
        <v>14</v>
      </c>
      <c r="U283" s="44">
        <f t="shared" si="35"/>
        <v>5</v>
      </c>
      <c r="V283" s="44">
        <f t="shared" si="36"/>
        <v>0</v>
      </c>
      <c r="W283" s="44">
        <f t="shared" si="37"/>
        <v>1072</v>
      </c>
      <c r="X283" s="44">
        <f t="shared" si="38"/>
        <v>10</v>
      </c>
      <c r="Y283" s="6">
        <f t="shared" si="39"/>
        <v>2</v>
      </c>
      <c r="Z283" s="32" t="s">
        <v>261</v>
      </c>
    </row>
    <row r="284" spans="2:26" s="6" customFormat="1" x14ac:dyDescent="0.3">
      <c r="B284" s="6" t="s">
        <v>4</v>
      </c>
      <c r="G284" s="6" t="s">
        <v>4</v>
      </c>
      <c r="K284" s="9">
        <v>700</v>
      </c>
      <c r="L284" s="44"/>
      <c r="M284" s="44" t="s">
        <v>4</v>
      </c>
      <c r="N284" s="56" t="s">
        <v>4</v>
      </c>
      <c r="O284" s="56" t="s">
        <v>4</v>
      </c>
      <c r="P284" s="9" t="s">
        <v>24</v>
      </c>
      <c r="Q284" s="6" t="s">
        <v>205</v>
      </c>
      <c r="R284" s="32" t="str">
        <f t="shared" si="32"/>
        <v>SUITCASE-DVRS(700) Inband &amp; Crossband; For APX (UHF+700+800) using Single-Band Antenna(s)</v>
      </c>
      <c r="S284" s="59">
        <f t="shared" si="33"/>
        <v>3</v>
      </c>
      <c r="T284" s="44">
        <f t="shared" si="34"/>
        <v>14</v>
      </c>
      <c r="U284" s="44">
        <f t="shared" si="35"/>
        <v>5</v>
      </c>
      <c r="V284" s="44">
        <f t="shared" si="36"/>
        <v>1</v>
      </c>
      <c r="W284" s="44">
        <f t="shared" si="37"/>
        <v>1073</v>
      </c>
      <c r="X284" s="44">
        <f t="shared" si="38"/>
        <v>8</v>
      </c>
      <c r="Y284" s="6">
        <f t="shared" si="39"/>
        <v>2</v>
      </c>
      <c r="Z284" s="32" t="s">
        <v>261</v>
      </c>
    </row>
    <row r="285" spans="2:26" s="6" customFormat="1" x14ac:dyDescent="0.3">
      <c r="E285" s="6" t="s">
        <v>4</v>
      </c>
      <c r="G285" s="6" t="s">
        <v>4</v>
      </c>
      <c r="K285" s="9">
        <v>700</v>
      </c>
      <c r="L285" s="44"/>
      <c r="M285" s="44" t="s">
        <v>4</v>
      </c>
      <c r="N285" s="56" t="s">
        <v>4</v>
      </c>
      <c r="O285" s="56" t="s">
        <v>4</v>
      </c>
      <c r="P285" s="9" t="s">
        <v>229</v>
      </c>
      <c r="Q285" s="6" t="s">
        <v>205</v>
      </c>
      <c r="R285" s="32" t="str">
        <f t="shared" si="32"/>
        <v>SUITCASE-DVRS(700) Inband &amp; Crossband; For APX (UHF+700+800) using One All-Band Antenna</v>
      </c>
      <c r="S285" s="59">
        <f t="shared" si="33"/>
        <v>3</v>
      </c>
      <c r="T285" s="44">
        <f t="shared" si="34"/>
        <v>14</v>
      </c>
      <c r="U285" s="44">
        <f t="shared" si="35"/>
        <v>5</v>
      </c>
      <c r="V285" s="44">
        <f t="shared" si="36"/>
        <v>2</v>
      </c>
      <c r="W285" s="44">
        <f t="shared" si="37"/>
        <v>1074</v>
      </c>
      <c r="X285" s="44">
        <f t="shared" si="38"/>
        <v>10</v>
      </c>
      <c r="Y285" s="6">
        <f t="shared" si="39"/>
        <v>2</v>
      </c>
      <c r="Z285" s="32" t="s">
        <v>261</v>
      </c>
    </row>
    <row r="286" spans="2:26" s="6" customFormat="1" x14ac:dyDescent="0.3">
      <c r="G286" s="6" t="s">
        <v>4</v>
      </c>
      <c r="K286" s="9">
        <v>700</v>
      </c>
      <c r="L286" s="44" t="s">
        <v>4</v>
      </c>
      <c r="M286" s="44" t="s">
        <v>4</v>
      </c>
      <c r="N286" s="56" t="s">
        <v>4</v>
      </c>
      <c r="O286" s="56" t="s">
        <v>4</v>
      </c>
      <c r="P286" s="9" t="s">
        <v>137</v>
      </c>
      <c r="Q286" s="6" t="s">
        <v>203</v>
      </c>
      <c r="R286" s="32" t="str">
        <f t="shared" si="32"/>
        <v>SUITCASE-DVRS(700) Inband/No Crossband; For APX (VHF+UHF+700+800) using Unknown or User-Defined Antenna</v>
      </c>
      <c r="S286" s="59">
        <f t="shared" si="33"/>
        <v>3</v>
      </c>
      <c r="T286" s="44">
        <f t="shared" si="34"/>
        <v>15</v>
      </c>
      <c r="U286" s="44">
        <f t="shared" si="35"/>
        <v>1</v>
      </c>
      <c r="V286" s="44">
        <f t="shared" si="36"/>
        <v>0</v>
      </c>
      <c r="W286" s="44">
        <f t="shared" si="37"/>
        <v>1077</v>
      </c>
      <c r="X286" s="44">
        <f t="shared" si="38"/>
        <v>6</v>
      </c>
      <c r="Y286" s="6">
        <f t="shared" si="39"/>
        <v>3</v>
      </c>
      <c r="Z286" s="32" t="s">
        <v>261</v>
      </c>
    </row>
    <row r="287" spans="2:26" s="6" customFormat="1" x14ac:dyDescent="0.3">
      <c r="B287" s="6" t="s">
        <v>4</v>
      </c>
      <c r="G287" s="6" t="s">
        <v>4</v>
      </c>
      <c r="K287" s="9">
        <v>700</v>
      </c>
      <c r="L287" s="44" t="s">
        <v>4</v>
      </c>
      <c r="M287" s="44" t="s">
        <v>4</v>
      </c>
      <c r="N287" s="56" t="s">
        <v>4</v>
      </c>
      <c r="O287" s="56" t="s">
        <v>4</v>
      </c>
      <c r="P287" s="9" t="s">
        <v>24</v>
      </c>
      <c r="Q287" s="6" t="s">
        <v>203</v>
      </c>
      <c r="R287" s="32" t="str">
        <f t="shared" si="32"/>
        <v>SUITCASE-DVRS(700) Inband/No Crossband; For APX (VHF+UHF+700+800) using Single-Band Antenna(s)</v>
      </c>
      <c r="S287" s="59">
        <f t="shared" si="33"/>
        <v>3</v>
      </c>
      <c r="T287" s="44">
        <f t="shared" si="34"/>
        <v>15</v>
      </c>
      <c r="U287" s="44">
        <f t="shared" si="35"/>
        <v>1</v>
      </c>
      <c r="V287" s="44">
        <f t="shared" si="36"/>
        <v>1</v>
      </c>
      <c r="W287" s="44">
        <f t="shared" si="37"/>
        <v>1078</v>
      </c>
      <c r="X287" s="44">
        <f t="shared" si="38"/>
        <v>8</v>
      </c>
      <c r="Y287" s="6">
        <f t="shared" si="39"/>
        <v>3</v>
      </c>
      <c r="Z287" s="32" t="s">
        <v>261</v>
      </c>
    </row>
    <row r="288" spans="2:26" s="6" customFormat="1" x14ac:dyDescent="0.3">
      <c r="G288" s="6" t="s">
        <v>4</v>
      </c>
      <c r="K288" s="9">
        <v>700</v>
      </c>
      <c r="L288" s="44" t="s">
        <v>4</v>
      </c>
      <c r="M288" s="44" t="s">
        <v>4</v>
      </c>
      <c r="N288" s="56" t="s">
        <v>4</v>
      </c>
      <c r="O288" s="56" t="s">
        <v>4</v>
      </c>
      <c r="P288" s="9" t="s">
        <v>229</v>
      </c>
      <c r="Q288" s="6" t="s">
        <v>203</v>
      </c>
      <c r="R288" s="32" t="str">
        <f t="shared" si="32"/>
        <v>SUITCASE-DVRS(700) Inband/No Crossband; For APX (VHF+UHF+700+800) using One All-Band Antenna</v>
      </c>
      <c r="S288" s="59">
        <f t="shared" si="33"/>
        <v>3</v>
      </c>
      <c r="T288" s="44">
        <f t="shared" si="34"/>
        <v>15</v>
      </c>
      <c r="U288" s="44">
        <f t="shared" si="35"/>
        <v>1</v>
      </c>
      <c r="V288" s="44">
        <f t="shared" si="36"/>
        <v>2</v>
      </c>
      <c r="W288" s="44">
        <f t="shared" si="37"/>
        <v>1079</v>
      </c>
      <c r="X288" s="44">
        <f t="shared" si="38"/>
        <v>6</v>
      </c>
      <c r="Y288" s="6">
        <f t="shared" si="39"/>
        <v>3</v>
      </c>
      <c r="Z288" s="32" t="s">
        <v>261</v>
      </c>
    </row>
    <row r="289" spans="1:26" s="6" customFormat="1" x14ac:dyDescent="0.3">
      <c r="F289" s="6" t="s">
        <v>4</v>
      </c>
      <c r="J289" s="6" t="s">
        <v>252</v>
      </c>
      <c r="K289" s="9">
        <v>700</v>
      </c>
      <c r="L289" s="44" t="s">
        <v>4</v>
      </c>
      <c r="M289" s="44" t="s">
        <v>4</v>
      </c>
      <c r="N289" s="56" t="s">
        <v>4</v>
      </c>
      <c r="O289" s="56" t="s">
        <v>4</v>
      </c>
      <c r="P289" s="9" t="s">
        <v>137</v>
      </c>
      <c r="Q289" s="6" t="s">
        <v>204</v>
      </c>
      <c r="R289" s="32" t="str">
        <f t="shared" si="32"/>
        <v>SUITCASE-DVRS(700) Crossband/No Inband; For APX (VHF+UHF+700+800) using Unknown or User-Defined Antenna</v>
      </c>
      <c r="S289" s="59">
        <f t="shared" si="33"/>
        <v>3</v>
      </c>
      <c r="T289" s="44">
        <f t="shared" si="34"/>
        <v>15</v>
      </c>
      <c r="U289" s="44">
        <f t="shared" si="35"/>
        <v>3</v>
      </c>
      <c r="V289" s="44">
        <f t="shared" si="36"/>
        <v>0</v>
      </c>
      <c r="W289" s="44">
        <f t="shared" si="37"/>
        <v>1083</v>
      </c>
      <c r="X289" s="44">
        <f t="shared" si="38"/>
        <v>18</v>
      </c>
      <c r="Y289" s="6">
        <f t="shared" si="39"/>
        <v>3</v>
      </c>
      <c r="Z289" s="32" t="s">
        <v>261</v>
      </c>
    </row>
    <row r="290" spans="1:26" s="6" customFormat="1" x14ac:dyDescent="0.3">
      <c r="B290" s="6" t="s">
        <v>4</v>
      </c>
      <c r="I290" s="6" t="s">
        <v>4</v>
      </c>
      <c r="J290" s="6" t="s">
        <v>252</v>
      </c>
      <c r="K290" s="9">
        <v>700</v>
      </c>
      <c r="L290" s="44" t="s">
        <v>4</v>
      </c>
      <c r="M290" s="44" t="s">
        <v>4</v>
      </c>
      <c r="N290" s="56" t="s">
        <v>4</v>
      </c>
      <c r="O290" s="56" t="s">
        <v>4</v>
      </c>
      <c r="P290" s="9" t="s">
        <v>24</v>
      </c>
      <c r="Q290" s="6" t="s">
        <v>204</v>
      </c>
      <c r="R290" s="32" t="str">
        <f t="shared" si="32"/>
        <v>SUITCASE-DVRS(700) Crossband/No Inband; For APX (VHF+UHF+700+800) using Single-Band Antenna(s)</v>
      </c>
      <c r="S290" s="59">
        <f t="shared" si="33"/>
        <v>3</v>
      </c>
      <c r="T290" s="44">
        <f t="shared" si="34"/>
        <v>15</v>
      </c>
      <c r="U290" s="44">
        <f t="shared" si="35"/>
        <v>3</v>
      </c>
      <c r="V290" s="44">
        <f t="shared" si="36"/>
        <v>1</v>
      </c>
      <c r="W290" s="44">
        <f t="shared" si="37"/>
        <v>1084</v>
      </c>
      <c r="X290" s="44">
        <f t="shared" si="38"/>
        <v>18</v>
      </c>
      <c r="Y290" s="6">
        <f t="shared" si="39"/>
        <v>3</v>
      </c>
      <c r="Z290" s="32" t="s">
        <v>261</v>
      </c>
    </row>
    <row r="291" spans="1:26" s="6" customFormat="1" x14ac:dyDescent="0.3">
      <c r="F291" s="6" t="s">
        <v>4</v>
      </c>
      <c r="J291" s="6" t="s">
        <v>252</v>
      </c>
      <c r="K291" s="9">
        <v>700</v>
      </c>
      <c r="L291" s="44" t="s">
        <v>4</v>
      </c>
      <c r="M291" s="44" t="s">
        <v>4</v>
      </c>
      <c r="N291" s="56" t="s">
        <v>4</v>
      </c>
      <c r="O291" s="56" t="s">
        <v>4</v>
      </c>
      <c r="P291" s="9" t="s">
        <v>229</v>
      </c>
      <c r="Q291" s="6" t="s">
        <v>204</v>
      </c>
      <c r="R291" s="32" t="str">
        <f t="shared" si="32"/>
        <v>SUITCASE-DVRS(700) Crossband/No Inband; For APX (VHF+UHF+700+800) using One All-Band Antenna</v>
      </c>
      <c r="S291" s="59">
        <f t="shared" si="33"/>
        <v>3</v>
      </c>
      <c r="T291" s="44">
        <f t="shared" si="34"/>
        <v>15</v>
      </c>
      <c r="U291" s="44">
        <f t="shared" si="35"/>
        <v>3</v>
      </c>
      <c r="V291" s="44">
        <f t="shared" si="36"/>
        <v>2</v>
      </c>
      <c r="W291" s="44">
        <f t="shared" si="37"/>
        <v>1085</v>
      </c>
      <c r="X291" s="44">
        <f t="shared" si="38"/>
        <v>18</v>
      </c>
      <c r="Y291" s="6">
        <f t="shared" si="39"/>
        <v>3</v>
      </c>
      <c r="Z291" s="32" t="s">
        <v>261</v>
      </c>
    </row>
    <row r="292" spans="1:26" s="6" customFormat="1" x14ac:dyDescent="0.3">
      <c r="E292" s="6" t="s">
        <v>4</v>
      </c>
      <c r="G292" s="6" t="s">
        <v>4</v>
      </c>
      <c r="K292" s="9">
        <v>700</v>
      </c>
      <c r="L292" s="44" t="s">
        <v>4</v>
      </c>
      <c r="M292" s="44" t="s">
        <v>4</v>
      </c>
      <c r="N292" s="56" t="s">
        <v>4</v>
      </c>
      <c r="O292" s="56" t="s">
        <v>4</v>
      </c>
      <c r="P292" s="9" t="s">
        <v>137</v>
      </c>
      <c r="Q292" s="6" t="s">
        <v>205</v>
      </c>
      <c r="R292" s="32" t="str">
        <f t="shared" si="32"/>
        <v>SUITCASE-DVRS(700) Inband &amp; Crossband; For APX (VHF+UHF+700+800) using Unknown or User-Defined Antenna</v>
      </c>
      <c r="S292" s="59">
        <f t="shared" si="33"/>
        <v>3</v>
      </c>
      <c r="T292" s="44">
        <f t="shared" si="34"/>
        <v>15</v>
      </c>
      <c r="U292" s="44">
        <f t="shared" si="35"/>
        <v>5</v>
      </c>
      <c r="V292" s="44">
        <f t="shared" si="36"/>
        <v>0</v>
      </c>
      <c r="W292" s="44">
        <f t="shared" si="37"/>
        <v>1089</v>
      </c>
      <c r="X292" s="44">
        <f t="shared" si="38"/>
        <v>10</v>
      </c>
      <c r="Y292" s="6">
        <f t="shared" si="39"/>
        <v>3</v>
      </c>
      <c r="Z292" s="32" t="s">
        <v>261</v>
      </c>
    </row>
    <row r="293" spans="1:26" s="6" customFormat="1" x14ac:dyDescent="0.3">
      <c r="B293" s="6" t="s">
        <v>4</v>
      </c>
      <c r="G293" s="6" t="s">
        <v>4</v>
      </c>
      <c r="K293" s="9">
        <v>700</v>
      </c>
      <c r="L293" s="44" t="s">
        <v>4</v>
      </c>
      <c r="M293" s="44" t="s">
        <v>4</v>
      </c>
      <c r="N293" s="56" t="s">
        <v>4</v>
      </c>
      <c r="O293" s="56" t="s">
        <v>4</v>
      </c>
      <c r="P293" s="9" t="s">
        <v>24</v>
      </c>
      <c r="Q293" s="6" t="s">
        <v>205</v>
      </c>
      <c r="R293" s="32" t="str">
        <f t="shared" si="32"/>
        <v>SUITCASE-DVRS(700) Inband &amp; Crossband; For APX (VHF+UHF+700+800) using Single-Band Antenna(s)</v>
      </c>
      <c r="S293" s="59">
        <f t="shared" si="33"/>
        <v>3</v>
      </c>
      <c r="T293" s="44">
        <f t="shared" si="34"/>
        <v>15</v>
      </c>
      <c r="U293" s="44">
        <f t="shared" si="35"/>
        <v>5</v>
      </c>
      <c r="V293" s="44">
        <f t="shared" si="36"/>
        <v>1</v>
      </c>
      <c r="W293" s="44">
        <f t="shared" si="37"/>
        <v>1090</v>
      </c>
      <c r="X293" s="44">
        <f t="shared" si="38"/>
        <v>8</v>
      </c>
      <c r="Y293" s="6">
        <f t="shared" si="39"/>
        <v>3</v>
      </c>
      <c r="Z293" s="32" t="s">
        <v>261</v>
      </c>
    </row>
    <row r="294" spans="1:26" s="6" customFormat="1" x14ac:dyDescent="0.3">
      <c r="E294" s="6" t="s">
        <v>4</v>
      </c>
      <c r="G294" s="6" t="s">
        <v>4</v>
      </c>
      <c r="K294" s="9">
        <v>700</v>
      </c>
      <c r="L294" s="44" t="s">
        <v>4</v>
      </c>
      <c r="M294" s="44" t="s">
        <v>4</v>
      </c>
      <c r="N294" s="56" t="s">
        <v>4</v>
      </c>
      <c r="O294" s="56" t="s">
        <v>4</v>
      </c>
      <c r="P294" s="9" t="s">
        <v>229</v>
      </c>
      <c r="Q294" s="6" t="s">
        <v>205</v>
      </c>
      <c r="R294" s="32" t="str">
        <f t="shared" si="32"/>
        <v>SUITCASE-DVRS(700) Inband &amp; Crossband; For APX (VHF+UHF+700+800) using One All-Band Antenna</v>
      </c>
      <c r="S294" s="59">
        <f t="shared" si="33"/>
        <v>3</v>
      </c>
      <c r="T294" s="44">
        <f t="shared" si="34"/>
        <v>15</v>
      </c>
      <c r="U294" s="44">
        <f t="shared" si="35"/>
        <v>5</v>
      </c>
      <c r="V294" s="44">
        <f t="shared" si="36"/>
        <v>2</v>
      </c>
      <c r="W294" s="44">
        <f t="shared" si="37"/>
        <v>1091</v>
      </c>
      <c r="X294" s="44">
        <f t="shared" si="38"/>
        <v>10</v>
      </c>
      <c r="Y294" s="6">
        <f t="shared" si="39"/>
        <v>3</v>
      </c>
      <c r="Z294" s="32" t="s">
        <v>261</v>
      </c>
    </row>
    <row r="295" spans="1:26" s="6" customFormat="1" x14ac:dyDescent="0.3">
      <c r="B295" s="6" t="s">
        <v>4</v>
      </c>
      <c r="K295" s="9">
        <v>800</v>
      </c>
      <c r="L295" s="44" t="s">
        <v>4</v>
      </c>
      <c r="M295" s="44"/>
      <c r="N295" s="44"/>
      <c r="O295" s="44"/>
      <c r="P295" s="9" t="s">
        <v>137</v>
      </c>
      <c r="Q295" s="33" t="s">
        <v>213</v>
      </c>
      <c r="R295" s="32" t="str">
        <f t="shared" si="32"/>
        <v>SUITCASE-DVRS(800) Crossband; For APX (VHF) using Unknown or User-Defined Antenna</v>
      </c>
      <c r="S295" s="59">
        <f t="shared" si="33"/>
        <v>4</v>
      </c>
      <c r="T295" s="44">
        <f t="shared" si="34"/>
        <v>1</v>
      </c>
      <c r="U295" s="44">
        <f t="shared" si="35"/>
        <v>4</v>
      </c>
      <c r="V295" s="44">
        <f t="shared" si="36"/>
        <v>0</v>
      </c>
      <c r="W295" s="44">
        <f t="shared" si="37"/>
        <v>1121</v>
      </c>
      <c r="X295" s="44">
        <f t="shared" si="38"/>
        <v>2</v>
      </c>
      <c r="Y295" s="6">
        <f t="shared" si="39"/>
        <v>1</v>
      </c>
      <c r="Z295" s="32" t="s">
        <v>261</v>
      </c>
    </row>
    <row r="296" spans="1:26" s="6" customFormat="1" x14ac:dyDescent="0.3">
      <c r="B296" s="6" t="s">
        <v>4</v>
      </c>
      <c r="K296" s="9">
        <v>800</v>
      </c>
      <c r="L296" s="44" t="s">
        <v>4</v>
      </c>
      <c r="M296" s="44"/>
      <c r="N296" s="44"/>
      <c r="O296" s="44"/>
      <c r="P296" s="9" t="s">
        <v>24</v>
      </c>
      <c r="Q296" s="33" t="s">
        <v>213</v>
      </c>
      <c r="R296" s="32" t="str">
        <f t="shared" si="32"/>
        <v>SUITCASE-DVRS(800) Crossband; For APX (VHF) using Single-Band Antenna(s)</v>
      </c>
      <c r="S296" s="59">
        <f t="shared" si="33"/>
        <v>4</v>
      </c>
      <c r="T296" s="44">
        <f t="shared" si="34"/>
        <v>1</v>
      </c>
      <c r="U296" s="44">
        <f t="shared" si="35"/>
        <v>4</v>
      </c>
      <c r="V296" s="44">
        <f t="shared" si="36"/>
        <v>1</v>
      </c>
      <c r="W296" s="44">
        <f t="shared" si="37"/>
        <v>1122</v>
      </c>
      <c r="X296" s="44">
        <f t="shared" si="38"/>
        <v>2</v>
      </c>
      <c r="Y296" s="6">
        <f t="shared" si="39"/>
        <v>1</v>
      </c>
      <c r="Z296" s="32" t="s">
        <v>261</v>
      </c>
    </row>
    <row r="297" spans="1:26" s="6" customFormat="1" x14ac:dyDescent="0.3">
      <c r="B297" s="6" t="s">
        <v>4</v>
      </c>
      <c r="K297" s="9">
        <v>800</v>
      </c>
      <c r="L297" s="44" t="s">
        <v>4</v>
      </c>
      <c r="M297" s="44"/>
      <c r="N297" s="44"/>
      <c r="O297" s="44"/>
      <c r="P297" s="9" t="s">
        <v>229</v>
      </c>
      <c r="Q297" s="33" t="s">
        <v>213</v>
      </c>
      <c r="R297" s="32" t="str">
        <f t="shared" si="32"/>
        <v>SUITCASE-DVRS(800) Crossband; For APX (VHF) using One All-Band Antenna</v>
      </c>
      <c r="S297" s="59">
        <f t="shared" si="33"/>
        <v>4</v>
      </c>
      <c r="T297" s="44">
        <f t="shared" si="34"/>
        <v>1</v>
      </c>
      <c r="U297" s="44">
        <f t="shared" si="35"/>
        <v>4</v>
      </c>
      <c r="V297" s="44">
        <f t="shared" si="36"/>
        <v>2</v>
      </c>
      <c r="W297" s="44">
        <f t="shared" si="37"/>
        <v>1123</v>
      </c>
      <c r="X297" s="44">
        <f t="shared" si="38"/>
        <v>2</v>
      </c>
      <c r="Y297" s="6">
        <f t="shared" si="39"/>
        <v>1</v>
      </c>
      <c r="Z297" s="32" t="s">
        <v>261</v>
      </c>
    </row>
    <row r="298" spans="1:26" s="6" customFormat="1" x14ac:dyDescent="0.3">
      <c r="B298" s="6" t="s">
        <v>4</v>
      </c>
      <c r="K298" s="9">
        <v>800</v>
      </c>
      <c r="L298" s="44"/>
      <c r="M298" s="44" t="s">
        <v>4</v>
      </c>
      <c r="N298" s="44"/>
      <c r="O298" s="44"/>
      <c r="P298" s="9" t="s">
        <v>137</v>
      </c>
      <c r="Q298" s="33" t="s">
        <v>213</v>
      </c>
      <c r="R298" s="32" t="str">
        <f t="shared" si="32"/>
        <v>SUITCASE-DVRS(800) Crossband; For APX (UHF) using Unknown or User-Defined Antenna</v>
      </c>
      <c r="S298" s="59">
        <f t="shared" si="33"/>
        <v>4</v>
      </c>
      <c r="T298" s="44">
        <f t="shared" si="34"/>
        <v>2</v>
      </c>
      <c r="U298" s="44">
        <f t="shared" si="35"/>
        <v>4</v>
      </c>
      <c r="V298" s="44">
        <f t="shared" si="36"/>
        <v>0</v>
      </c>
      <c r="W298" s="44">
        <f t="shared" si="37"/>
        <v>1138</v>
      </c>
      <c r="X298" s="44">
        <f t="shared" si="38"/>
        <v>2</v>
      </c>
      <c r="Y298" s="6">
        <f t="shared" si="39"/>
        <v>1</v>
      </c>
      <c r="Z298" s="32" t="s">
        <v>261</v>
      </c>
    </row>
    <row r="299" spans="1:26" s="6" customFormat="1" x14ac:dyDescent="0.3">
      <c r="B299" s="6" t="s">
        <v>4</v>
      </c>
      <c r="K299" s="9">
        <v>800</v>
      </c>
      <c r="L299" s="44"/>
      <c r="M299" s="44" t="s">
        <v>4</v>
      </c>
      <c r="N299" s="44"/>
      <c r="O299" s="44"/>
      <c r="P299" s="9" t="s">
        <v>24</v>
      </c>
      <c r="Q299" s="33" t="s">
        <v>213</v>
      </c>
      <c r="R299" s="32" t="str">
        <f t="shared" si="32"/>
        <v>SUITCASE-DVRS(800) Crossband; For APX (UHF) using Single-Band Antenna(s)</v>
      </c>
      <c r="S299" s="59">
        <f t="shared" si="33"/>
        <v>4</v>
      </c>
      <c r="T299" s="44">
        <f t="shared" si="34"/>
        <v>2</v>
      </c>
      <c r="U299" s="44">
        <f t="shared" si="35"/>
        <v>4</v>
      </c>
      <c r="V299" s="44">
        <f t="shared" si="36"/>
        <v>1</v>
      </c>
      <c r="W299" s="44">
        <f t="shared" si="37"/>
        <v>1139</v>
      </c>
      <c r="X299" s="44">
        <f t="shared" si="38"/>
        <v>2</v>
      </c>
      <c r="Y299" s="6">
        <f t="shared" si="39"/>
        <v>1</v>
      </c>
      <c r="Z299" s="32" t="s">
        <v>261</v>
      </c>
    </row>
    <row r="300" spans="1:26" s="6" customFormat="1" x14ac:dyDescent="0.3">
      <c r="B300" s="6" t="s">
        <v>4</v>
      </c>
      <c r="K300" s="9">
        <v>800</v>
      </c>
      <c r="L300" s="44"/>
      <c r="M300" s="44" t="s">
        <v>4</v>
      </c>
      <c r="N300" s="44"/>
      <c r="O300" s="44"/>
      <c r="P300" s="9" t="s">
        <v>229</v>
      </c>
      <c r="Q300" s="33" t="s">
        <v>213</v>
      </c>
      <c r="R300" s="32" t="str">
        <f t="shared" si="32"/>
        <v>SUITCASE-DVRS(800) Crossband; For APX (UHF) using One All-Band Antenna</v>
      </c>
      <c r="S300" s="59">
        <f t="shared" si="33"/>
        <v>4</v>
      </c>
      <c r="T300" s="44">
        <f t="shared" si="34"/>
        <v>2</v>
      </c>
      <c r="U300" s="44">
        <f t="shared" si="35"/>
        <v>4</v>
      </c>
      <c r="V300" s="44">
        <f t="shared" si="36"/>
        <v>2</v>
      </c>
      <c r="W300" s="44">
        <f t="shared" si="37"/>
        <v>1140</v>
      </c>
      <c r="X300" s="44">
        <f t="shared" si="38"/>
        <v>2</v>
      </c>
      <c r="Y300" s="6">
        <f t="shared" si="39"/>
        <v>1</v>
      </c>
      <c r="Z300" s="32" t="s">
        <v>261</v>
      </c>
    </row>
    <row r="301" spans="1:26" s="6" customFormat="1" x14ac:dyDescent="0.3">
      <c r="E301" s="6" t="s">
        <v>4</v>
      </c>
      <c r="K301" s="9">
        <v>800</v>
      </c>
      <c r="L301" s="44" t="s">
        <v>4</v>
      </c>
      <c r="M301" s="44" t="s">
        <v>4</v>
      </c>
      <c r="N301" s="44"/>
      <c r="O301" s="44"/>
      <c r="P301" s="9" t="s">
        <v>137</v>
      </c>
      <c r="Q301" s="33" t="s">
        <v>213</v>
      </c>
      <c r="R301" s="32" t="str">
        <f t="shared" si="32"/>
        <v>SUITCASE-DVRS(800) Crossband; For APX (VHF+UHF) using Unknown or User-Defined Antenna</v>
      </c>
      <c r="S301" s="59">
        <f t="shared" si="33"/>
        <v>4</v>
      </c>
      <c r="T301" s="44">
        <f t="shared" si="34"/>
        <v>3</v>
      </c>
      <c r="U301" s="44">
        <f t="shared" si="35"/>
        <v>4</v>
      </c>
      <c r="V301" s="44">
        <f t="shared" si="36"/>
        <v>0</v>
      </c>
      <c r="W301" s="44">
        <f t="shared" si="37"/>
        <v>1155</v>
      </c>
      <c r="X301" s="44">
        <f t="shared" si="38"/>
        <v>4</v>
      </c>
      <c r="Y301" s="6">
        <f t="shared" si="39"/>
        <v>2</v>
      </c>
      <c r="Z301" s="32" t="s">
        <v>261</v>
      </c>
    </row>
    <row r="302" spans="1:26" s="6" customFormat="1" x14ac:dyDescent="0.3">
      <c r="C302" s="6" t="s">
        <v>4</v>
      </c>
      <c r="K302" s="9">
        <v>800</v>
      </c>
      <c r="L302" s="44" t="s">
        <v>4</v>
      </c>
      <c r="M302" s="44" t="s">
        <v>4</v>
      </c>
      <c r="N302" s="44"/>
      <c r="O302" s="44"/>
      <c r="P302" s="9" t="s">
        <v>24</v>
      </c>
      <c r="Q302" s="33" t="s">
        <v>213</v>
      </c>
      <c r="R302" s="32" t="str">
        <f t="shared" si="32"/>
        <v>SUITCASE-DVRS(800) Crossband; For APX (VHF+UHF) using Single-Band Antenna(s)</v>
      </c>
      <c r="S302" s="59">
        <f t="shared" si="33"/>
        <v>4</v>
      </c>
      <c r="T302" s="44">
        <f t="shared" si="34"/>
        <v>3</v>
      </c>
      <c r="U302" s="44">
        <f t="shared" si="35"/>
        <v>4</v>
      </c>
      <c r="V302" s="44">
        <f t="shared" si="36"/>
        <v>1</v>
      </c>
      <c r="W302" s="44">
        <f t="shared" si="37"/>
        <v>1156</v>
      </c>
      <c r="X302" s="44">
        <f t="shared" si="38"/>
        <v>17</v>
      </c>
      <c r="Y302" s="6">
        <f t="shared" si="39"/>
        <v>2</v>
      </c>
      <c r="Z302" s="32" t="s">
        <v>261</v>
      </c>
    </row>
    <row r="303" spans="1:26" s="6" customFormat="1" x14ac:dyDescent="0.3">
      <c r="E303" s="6" t="s">
        <v>4</v>
      </c>
      <c r="K303" s="9">
        <v>800</v>
      </c>
      <c r="L303" s="44" t="s">
        <v>4</v>
      </c>
      <c r="M303" s="44" t="s">
        <v>4</v>
      </c>
      <c r="N303" s="44"/>
      <c r="O303" s="44"/>
      <c r="P303" s="9" t="s">
        <v>229</v>
      </c>
      <c r="Q303" s="33" t="s">
        <v>213</v>
      </c>
      <c r="R303" s="32" t="str">
        <f t="shared" si="32"/>
        <v>SUITCASE-DVRS(800) Crossband; For APX (VHF+UHF) using One All-Band Antenna</v>
      </c>
      <c r="S303" s="59">
        <f t="shared" si="33"/>
        <v>4</v>
      </c>
      <c r="T303" s="44">
        <f t="shared" si="34"/>
        <v>3</v>
      </c>
      <c r="U303" s="44">
        <f t="shared" si="35"/>
        <v>4</v>
      </c>
      <c r="V303" s="44">
        <f t="shared" si="36"/>
        <v>2</v>
      </c>
      <c r="W303" s="44">
        <f t="shared" si="37"/>
        <v>1157</v>
      </c>
      <c r="X303" s="44">
        <f t="shared" si="38"/>
        <v>4</v>
      </c>
      <c r="Y303" s="6">
        <f t="shared" si="39"/>
        <v>2</v>
      </c>
      <c r="Z303" s="32" t="s">
        <v>261</v>
      </c>
    </row>
    <row r="304" spans="1:26" s="6" customFormat="1" x14ac:dyDescent="0.3">
      <c r="A304" s="6" t="s">
        <v>4</v>
      </c>
      <c r="G304" s="6" t="s">
        <v>4</v>
      </c>
      <c r="K304" s="9">
        <v>800</v>
      </c>
      <c r="L304" s="44"/>
      <c r="M304" s="44"/>
      <c r="N304" s="56" t="s">
        <v>4</v>
      </c>
      <c r="O304" s="44"/>
      <c r="P304" s="9" t="s">
        <v>137</v>
      </c>
      <c r="Q304" s="6" t="s">
        <v>212</v>
      </c>
      <c r="R304" s="32" t="str">
        <f t="shared" si="32"/>
        <v>SUITCASE-DVRS(800) Inband; For APX (700) using Unknown or User-Defined Antenna</v>
      </c>
      <c r="S304" s="59">
        <f t="shared" si="33"/>
        <v>4</v>
      </c>
      <c r="T304" s="44">
        <f t="shared" si="34"/>
        <v>4</v>
      </c>
      <c r="U304" s="44">
        <f t="shared" si="35"/>
        <v>2</v>
      </c>
      <c r="V304" s="44">
        <f t="shared" si="36"/>
        <v>0</v>
      </c>
      <c r="W304" s="44">
        <f t="shared" si="37"/>
        <v>1166</v>
      </c>
      <c r="X304" s="44">
        <f t="shared" si="38"/>
        <v>7</v>
      </c>
      <c r="Y304" s="6">
        <f t="shared" si="39"/>
        <v>1</v>
      </c>
      <c r="Z304" s="32" t="s">
        <v>261</v>
      </c>
    </row>
    <row r="305" spans="1:26" s="6" customFormat="1" x14ac:dyDescent="0.3">
      <c r="A305" s="6" t="s">
        <v>4</v>
      </c>
      <c r="G305" s="6" t="s">
        <v>4</v>
      </c>
      <c r="K305" s="9">
        <v>800</v>
      </c>
      <c r="L305" s="44"/>
      <c r="M305" s="44"/>
      <c r="N305" s="56" t="s">
        <v>4</v>
      </c>
      <c r="O305" s="44"/>
      <c r="P305" s="9" t="s">
        <v>24</v>
      </c>
      <c r="Q305" s="6" t="s">
        <v>212</v>
      </c>
      <c r="R305" s="32" t="str">
        <f t="shared" si="32"/>
        <v>SUITCASE-DVRS(800) Inband; For APX (700) using Single-Band Antenna(s)</v>
      </c>
      <c r="S305" s="59">
        <f t="shared" si="33"/>
        <v>4</v>
      </c>
      <c r="T305" s="44">
        <f t="shared" si="34"/>
        <v>4</v>
      </c>
      <c r="U305" s="44">
        <f t="shared" si="35"/>
        <v>2</v>
      </c>
      <c r="V305" s="44">
        <f t="shared" si="36"/>
        <v>1</v>
      </c>
      <c r="W305" s="44">
        <f t="shared" si="37"/>
        <v>1167</v>
      </c>
      <c r="X305" s="44">
        <f t="shared" si="38"/>
        <v>7</v>
      </c>
      <c r="Y305" s="6">
        <f t="shared" si="39"/>
        <v>1</v>
      </c>
      <c r="Z305" s="32" t="s">
        <v>261</v>
      </c>
    </row>
    <row r="306" spans="1:26" s="6" customFormat="1" x14ac:dyDescent="0.3">
      <c r="A306" s="6" t="s">
        <v>4</v>
      </c>
      <c r="G306" s="6" t="s">
        <v>4</v>
      </c>
      <c r="K306" s="9">
        <v>800</v>
      </c>
      <c r="L306" s="44"/>
      <c r="M306" s="44"/>
      <c r="N306" s="56" t="s">
        <v>4</v>
      </c>
      <c r="O306" s="44"/>
      <c r="P306" s="9" t="s">
        <v>229</v>
      </c>
      <c r="Q306" s="6" t="s">
        <v>212</v>
      </c>
      <c r="R306" s="32" t="str">
        <f t="shared" si="32"/>
        <v>SUITCASE-DVRS(800) Inband; For APX (700) using One All-Band Antenna</v>
      </c>
      <c r="S306" s="59">
        <f t="shared" si="33"/>
        <v>4</v>
      </c>
      <c r="T306" s="44">
        <f t="shared" si="34"/>
        <v>4</v>
      </c>
      <c r="U306" s="44">
        <f t="shared" si="35"/>
        <v>2</v>
      </c>
      <c r="V306" s="44">
        <f t="shared" si="36"/>
        <v>2</v>
      </c>
      <c r="W306" s="44">
        <f t="shared" si="37"/>
        <v>1168</v>
      </c>
      <c r="X306" s="44">
        <f t="shared" si="38"/>
        <v>7</v>
      </c>
      <c r="Y306" s="6">
        <f t="shared" si="39"/>
        <v>1</v>
      </c>
      <c r="Z306" s="32" t="s">
        <v>261</v>
      </c>
    </row>
    <row r="307" spans="1:26" s="6" customFormat="1" x14ac:dyDescent="0.3">
      <c r="J307" s="6" t="s">
        <v>16</v>
      </c>
      <c r="K307" s="9">
        <v>800</v>
      </c>
      <c r="L307" s="44"/>
      <c r="M307" s="44"/>
      <c r="N307" s="56" t="s">
        <v>4</v>
      </c>
      <c r="O307" s="44"/>
      <c r="P307" s="9" t="s">
        <v>137</v>
      </c>
      <c r="Q307" s="6" t="s">
        <v>204</v>
      </c>
      <c r="R307" s="32" t="str">
        <f t="shared" si="32"/>
        <v>SUITCASE-DVRS(800) Crossband/No Inband; For APX (700) using Unknown or User-Defined Antenna</v>
      </c>
      <c r="S307" s="59">
        <f t="shared" si="33"/>
        <v>4</v>
      </c>
      <c r="T307" s="44">
        <f t="shared" si="34"/>
        <v>4</v>
      </c>
      <c r="U307" s="44">
        <f t="shared" si="35"/>
        <v>3</v>
      </c>
      <c r="V307" s="44">
        <f t="shared" si="36"/>
        <v>0</v>
      </c>
      <c r="W307" s="44">
        <f t="shared" si="37"/>
        <v>1169</v>
      </c>
      <c r="X307" s="44">
        <f t="shared" si="38"/>
        <v>0</v>
      </c>
      <c r="Y307" s="6">
        <f t="shared" si="39"/>
        <v>1</v>
      </c>
      <c r="Z307" s="32" t="s">
        <v>261</v>
      </c>
    </row>
    <row r="308" spans="1:26" s="6" customFormat="1" x14ac:dyDescent="0.3">
      <c r="J308" s="6" t="s">
        <v>16</v>
      </c>
      <c r="K308" s="9">
        <v>800</v>
      </c>
      <c r="L308" s="44"/>
      <c r="M308" s="44"/>
      <c r="N308" s="56" t="s">
        <v>4</v>
      </c>
      <c r="O308" s="44"/>
      <c r="P308" s="9" t="s">
        <v>24</v>
      </c>
      <c r="Q308" s="6" t="s">
        <v>204</v>
      </c>
      <c r="R308" s="32" t="str">
        <f t="shared" si="32"/>
        <v>SUITCASE-DVRS(800) Crossband/No Inband; For APX (700) using Single-Band Antenna(s)</v>
      </c>
      <c r="S308" s="59">
        <f t="shared" si="33"/>
        <v>4</v>
      </c>
      <c r="T308" s="44">
        <f t="shared" si="34"/>
        <v>4</v>
      </c>
      <c r="U308" s="44">
        <f t="shared" si="35"/>
        <v>3</v>
      </c>
      <c r="V308" s="44">
        <f t="shared" si="36"/>
        <v>1</v>
      </c>
      <c r="W308" s="44">
        <f t="shared" si="37"/>
        <v>1170</v>
      </c>
      <c r="X308" s="44">
        <f t="shared" si="38"/>
        <v>0</v>
      </c>
      <c r="Y308" s="6">
        <f t="shared" si="39"/>
        <v>1</v>
      </c>
      <c r="Z308" s="32" t="s">
        <v>261</v>
      </c>
    </row>
    <row r="309" spans="1:26" s="6" customFormat="1" x14ac:dyDescent="0.3">
      <c r="J309" s="6" t="s">
        <v>16</v>
      </c>
      <c r="K309" s="9">
        <v>800</v>
      </c>
      <c r="L309" s="44"/>
      <c r="M309" s="44"/>
      <c r="N309" s="56" t="s">
        <v>4</v>
      </c>
      <c r="O309" s="44"/>
      <c r="P309" s="9" t="s">
        <v>229</v>
      </c>
      <c r="Q309" s="6" t="s">
        <v>204</v>
      </c>
      <c r="R309" s="32" t="str">
        <f t="shared" si="32"/>
        <v>SUITCASE-DVRS(800) Crossband/No Inband; For APX (700) using One All-Band Antenna</v>
      </c>
      <c r="S309" s="59">
        <f t="shared" si="33"/>
        <v>4</v>
      </c>
      <c r="T309" s="44">
        <f t="shared" si="34"/>
        <v>4</v>
      </c>
      <c r="U309" s="44">
        <f t="shared" si="35"/>
        <v>3</v>
      </c>
      <c r="V309" s="44">
        <f t="shared" si="36"/>
        <v>2</v>
      </c>
      <c r="W309" s="44">
        <f t="shared" si="37"/>
        <v>1171</v>
      </c>
      <c r="X309" s="44">
        <f t="shared" si="38"/>
        <v>0</v>
      </c>
      <c r="Y309" s="6">
        <f t="shared" si="39"/>
        <v>1</v>
      </c>
      <c r="Z309" s="32" t="s">
        <v>261</v>
      </c>
    </row>
    <row r="310" spans="1:26" s="6" customFormat="1" x14ac:dyDescent="0.3">
      <c r="G310" s="6" t="s">
        <v>4</v>
      </c>
      <c r="K310" s="9">
        <v>800</v>
      </c>
      <c r="L310" s="44" t="s">
        <v>4</v>
      </c>
      <c r="M310" s="44"/>
      <c r="N310" s="56" t="s">
        <v>4</v>
      </c>
      <c r="O310" s="44"/>
      <c r="P310" s="9" t="s">
        <v>137</v>
      </c>
      <c r="Q310" s="6" t="s">
        <v>203</v>
      </c>
      <c r="R310" s="32" t="str">
        <f t="shared" si="32"/>
        <v>SUITCASE-DVRS(800) Inband/No Crossband; For APX (VHF+700) using Unknown or User-Defined Antenna</v>
      </c>
      <c r="S310" s="59">
        <f t="shared" si="33"/>
        <v>4</v>
      </c>
      <c r="T310" s="44">
        <f t="shared" si="34"/>
        <v>5</v>
      </c>
      <c r="U310" s="44">
        <f t="shared" si="35"/>
        <v>1</v>
      </c>
      <c r="V310" s="44">
        <f t="shared" si="36"/>
        <v>0</v>
      </c>
      <c r="W310" s="44">
        <f t="shared" si="37"/>
        <v>1180</v>
      </c>
      <c r="X310" s="44">
        <f t="shared" si="38"/>
        <v>6</v>
      </c>
      <c r="Y310" s="6">
        <f t="shared" si="39"/>
        <v>2</v>
      </c>
      <c r="Z310" s="32" t="s">
        <v>261</v>
      </c>
    </row>
    <row r="311" spans="1:26" s="6" customFormat="1" x14ac:dyDescent="0.3">
      <c r="B311" s="6" t="s">
        <v>4</v>
      </c>
      <c r="G311" s="6" t="s">
        <v>4</v>
      </c>
      <c r="K311" s="9">
        <v>800</v>
      </c>
      <c r="L311" s="44" t="s">
        <v>4</v>
      </c>
      <c r="M311" s="44"/>
      <c r="N311" s="56" t="s">
        <v>4</v>
      </c>
      <c r="O311" s="44"/>
      <c r="P311" s="9" t="s">
        <v>24</v>
      </c>
      <c r="Q311" s="6" t="s">
        <v>203</v>
      </c>
      <c r="R311" s="32" t="str">
        <f t="shared" si="32"/>
        <v>SUITCASE-DVRS(800) Inband/No Crossband; For APX (VHF+700) using Single-Band Antenna(s)</v>
      </c>
      <c r="S311" s="59">
        <f t="shared" si="33"/>
        <v>4</v>
      </c>
      <c r="T311" s="44">
        <f t="shared" si="34"/>
        <v>5</v>
      </c>
      <c r="U311" s="44">
        <f t="shared" si="35"/>
        <v>1</v>
      </c>
      <c r="V311" s="44">
        <f t="shared" si="36"/>
        <v>1</v>
      </c>
      <c r="W311" s="44">
        <f t="shared" si="37"/>
        <v>1181</v>
      </c>
      <c r="X311" s="44">
        <f t="shared" si="38"/>
        <v>8</v>
      </c>
      <c r="Y311" s="6">
        <f t="shared" si="39"/>
        <v>2</v>
      </c>
      <c r="Z311" s="32" t="s">
        <v>261</v>
      </c>
    </row>
    <row r="312" spans="1:26" s="6" customFormat="1" x14ac:dyDescent="0.3">
      <c r="G312" s="6" t="s">
        <v>4</v>
      </c>
      <c r="K312" s="9">
        <v>800</v>
      </c>
      <c r="L312" s="44" t="s">
        <v>4</v>
      </c>
      <c r="M312" s="44"/>
      <c r="N312" s="56" t="s">
        <v>4</v>
      </c>
      <c r="O312" s="44"/>
      <c r="P312" s="9" t="s">
        <v>229</v>
      </c>
      <c r="Q312" s="6" t="s">
        <v>203</v>
      </c>
      <c r="R312" s="32" t="str">
        <f t="shared" si="32"/>
        <v>SUITCASE-DVRS(800) Inband/No Crossband; For APX (VHF+700) using One All-Band Antenna</v>
      </c>
      <c r="S312" s="59">
        <f t="shared" si="33"/>
        <v>4</v>
      </c>
      <c r="T312" s="44">
        <f t="shared" si="34"/>
        <v>5</v>
      </c>
      <c r="U312" s="44">
        <f t="shared" si="35"/>
        <v>1</v>
      </c>
      <c r="V312" s="44">
        <f t="shared" si="36"/>
        <v>2</v>
      </c>
      <c r="W312" s="44">
        <f t="shared" si="37"/>
        <v>1182</v>
      </c>
      <c r="X312" s="44">
        <f t="shared" si="38"/>
        <v>6</v>
      </c>
      <c r="Y312" s="6">
        <f t="shared" si="39"/>
        <v>2</v>
      </c>
      <c r="Z312" s="32" t="s">
        <v>261</v>
      </c>
    </row>
    <row r="313" spans="1:26" s="6" customFormat="1" x14ac:dyDescent="0.3">
      <c r="D313" s="6" t="s">
        <v>4</v>
      </c>
      <c r="J313" s="6" t="s">
        <v>252</v>
      </c>
      <c r="K313" s="9">
        <v>800</v>
      </c>
      <c r="L313" s="44" t="s">
        <v>4</v>
      </c>
      <c r="M313" s="44"/>
      <c r="N313" s="56" t="s">
        <v>4</v>
      </c>
      <c r="O313" s="44"/>
      <c r="P313" s="9" t="s">
        <v>137</v>
      </c>
      <c r="Q313" s="6" t="s">
        <v>204</v>
      </c>
      <c r="R313" s="32" t="str">
        <f t="shared" si="32"/>
        <v>SUITCASE-DVRS(800) Crossband/No Inband; For APX (VHF+700) using Unknown or User-Defined Antenna</v>
      </c>
      <c r="S313" s="59">
        <f t="shared" si="33"/>
        <v>4</v>
      </c>
      <c r="T313" s="44">
        <f t="shared" si="34"/>
        <v>5</v>
      </c>
      <c r="U313" s="44">
        <f t="shared" si="35"/>
        <v>3</v>
      </c>
      <c r="V313" s="44">
        <f t="shared" si="36"/>
        <v>0</v>
      </c>
      <c r="W313" s="44">
        <f t="shared" si="37"/>
        <v>1186</v>
      </c>
      <c r="X313" s="44">
        <f t="shared" si="38"/>
        <v>18</v>
      </c>
      <c r="Y313" s="6">
        <f t="shared" si="39"/>
        <v>2</v>
      </c>
      <c r="Z313" s="32" t="s">
        <v>261</v>
      </c>
    </row>
    <row r="314" spans="1:26" s="6" customFormat="1" x14ac:dyDescent="0.3">
      <c r="B314" s="6" t="s">
        <v>4</v>
      </c>
      <c r="I314" s="6" t="s">
        <v>4</v>
      </c>
      <c r="J314" s="6" t="s">
        <v>252</v>
      </c>
      <c r="K314" s="9">
        <v>800</v>
      </c>
      <c r="L314" s="44" t="s">
        <v>4</v>
      </c>
      <c r="M314" s="44"/>
      <c r="N314" s="56" t="s">
        <v>4</v>
      </c>
      <c r="O314" s="44"/>
      <c r="P314" s="9" t="s">
        <v>24</v>
      </c>
      <c r="Q314" s="6" t="s">
        <v>204</v>
      </c>
      <c r="R314" s="32" t="str">
        <f t="shared" si="32"/>
        <v>SUITCASE-DVRS(800) Crossband/No Inband; For APX (VHF+700) using Single-Band Antenna(s)</v>
      </c>
      <c r="S314" s="59">
        <f t="shared" si="33"/>
        <v>4</v>
      </c>
      <c r="T314" s="44">
        <f t="shared" si="34"/>
        <v>5</v>
      </c>
      <c r="U314" s="44">
        <f t="shared" si="35"/>
        <v>3</v>
      </c>
      <c r="V314" s="44">
        <f t="shared" si="36"/>
        <v>1</v>
      </c>
      <c r="W314" s="44">
        <f t="shared" si="37"/>
        <v>1187</v>
      </c>
      <c r="X314" s="44">
        <f t="shared" si="38"/>
        <v>18</v>
      </c>
      <c r="Y314" s="6">
        <f t="shared" si="39"/>
        <v>2</v>
      </c>
      <c r="Z314" s="32" t="s">
        <v>261</v>
      </c>
    </row>
    <row r="315" spans="1:26" s="6" customFormat="1" x14ac:dyDescent="0.3">
      <c r="D315" s="6" t="s">
        <v>4</v>
      </c>
      <c r="J315" s="6" t="s">
        <v>252</v>
      </c>
      <c r="K315" s="9">
        <v>800</v>
      </c>
      <c r="L315" s="44" t="s">
        <v>4</v>
      </c>
      <c r="M315" s="44"/>
      <c r="N315" s="56" t="s">
        <v>4</v>
      </c>
      <c r="O315" s="44"/>
      <c r="P315" s="9" t="s">
        <v>229</v>
      </c>
      <c r="Q315" s="6" t="s">
        <v>204</v>
      </c>
      <c r="R315" s="32" t="str">
        <f t="shared" si="32"/>
        <v>SUITCASE-DVRS(800) Crossband/No Inband; For APX (VHF+700) using One All-Band Antenna</v>
      </c>
      <c r="S315" s="59">
        <f t="shared" si="33"/>
        <v>4</v>
      </c>
      <c r="T315" s="44">
        <f t="shared" si="34"/>
        <v>5</v>
      </c>
      <c r="U315" s="44">
        <f t="shared" si="35"/>
        <v>3</v>
      </c>
      <c r="V315" s="44">
        <f t="shared" si="36"/>
        <v>2</v>
      </c>
      <c r="W315" s="44">
        <f t="shared" si="37"/>
        <v>1188</v>
      </c>
      <c r="X315" s="44">
        <f t="shared" si="38"/>
        <v>18</v>
      </c>
      <c r="Y315" s="6">
        <f t="shared" si="39"/>
        <v>2</v>
      </c>
      <c r="Z315" s="32" t="s">
        <v>261</v>
      </c>
    </row>
    <row r="316" spans="1:26" s="6" customFormat="1" x14ac:dyDescent="0.3">
      <c r="E316" s="6" t="s">
        <v>4</v>
      </c>
      <c r="G316" s="6" t="s">
        <v>4</v>
      </c>
      <c r="K316" s="9">
        <v>800</v>
      </c>
      <c r="L316" s="44" t="s">
        <v>4</v>
      </c>
      <c r="M316" s="44"/>
      <c r="N316" s="56" t="s">
        <v>4</v>
      </c>
      <c r="O316" s="44"/>
      <c r="P316" s="9" t="s">
        <v>137</v>
      </c>
      <c r="Q316" s="6" t="s">
        <v>205</v>
      </c>
      <c r="R316" s="32" t="str">
        <f t="shared" si="32"/>
        <v>SUITCASE-DVRS(800) Inband &amp; Crossband; For APX (VHF+700) using Unknown or User-Defined Antenna</v>
      </c>
      <c r="S316" s="59">
        <f t="shared" si="33"/>
        <v>4</v>
      </c>
      <c r="T316" s="44">
        <f t="shared" si="34"/>
        <v>5</v>
      </c>
      <c r="U316" s="44">
        <f t="shared" si="35"/>
        <v>5</v>
      </c>
      <c r="V316" s="44">
        <f t="shared" si="36"/>
        <v>0</v>
      </c>
      <c r="W316" s="44">
        <f t="shared" si="37"/>
        <v>1192</v>
      </c>
      <c r="X316" s="44">
        <f t="shared" si="38"/>
        <v>10</v>
      </c>
      <c r="Y316" s="6">
        <f t="shared" si="39"/>
        <v>2</v>
      </c>
      <c r="Z316" s="32" t="s">
        <v>261</v>
      </c>
    </row>
    <row r="317" spans="1:26" s="6" customFormat="1" x14ac:dyDescent="0.3">
      <c r="B317" s="6" t="s">
        <v>4</v>
      </c>
      <c r="G317" s="6" t="s">
        <v>4</v>
      </c>
      <c r="K317" s="9">
        <v>800</v>
      </c>
      <c r="L317" s="44" t="s">
        <v>4</v>
      </c>
      <c r="M317" s="44"/>
      <c r="N317" s="56" t="s">
        <v>4</v>
      </c>
      <c r="O317" s="44"/>
      <c r="P317" s="9" t="s">
        <v>24</v>
      </c>
      <c r="Q317" s="6" t="s">
        <v>205</v>
      </c>
      <c r="R317" s="32" t="str">
        <f t="shared" si="32"/>
        <v>SUITCASE-DVRS(800) Inband &amp; Crossband; For APX (VHF+700) using Single-Band Antenna(s)</v>
      </c>
      <c r="S317" s="59">
        <f t="shared" si="33"/>
        <v>4</v>
      </c>
      <c r="T317" s="44">
        <f t="shared" si="34"/>
        <v>5</v>
      </c>
      <c r="U317" s="44">
        <f t="shared" si="35"/>
        <v>5</v>
      </c>
      <c r="V317" s="44">
        <f t="shared" si="36"/>
        <v>1</v>
      </c>
      <c r="W317" s="44">
        <f t="shared" si="37"/>
        <v>1193</v>
      </c>
      <c r="X317" s="44">
        <f t="shared" si="38"/>
        <v>8</v>
      </c>
      <c r="Y317" s="6">
        <f t="shared" si="39"/>
        <v>2</v>
      </c>
      <c r="Z317" s="32" t="s">
        <v>261</v>
      </c>
    </row>
    <row r="318" spans="1:26" s="6" customFormat="1" x14ac:dyDescent="0.3">
      <c r="E318" s="6" t="s">
        <v>4</v>
      </c>
      <c r="G318" s="6" t="s">
        <v>4</v>
      </c>
      <c r="K318" s="9">
        <v>800</v>
      </c>
      <c r="L318" s="44" t="s">
        <v>4</v>
      </c>
      <c r="M318" s="44"/>
      <c r="N318" s="56" t="s">
        <v>4</v>
      </c>
      <c r="O318" s="44"/>
      <c r="P318" s="9" t="s">
        <v>229</v>
      </c>
      <c r="Q318" s="6" t="s">
        <v>205</v>
      </c>
      <c r="R318" s="32" t="str">
        <f t="shared" si="32"/>
        <v>SUITCASE-DVRS(800) Inband &amp; Crossband; For APX (VHF+700) using One All-Band Antenna</v>
      </c>
      <c r="S318" s="59">
        <f t="shared" si="33"/>
        <v>4</v>
      </c>
      <c r="T318" s="44">
        <f t="shared" si="34"/>
        <v>5</v>
      </c>
      <c r="U318" s="44">
        <f t="shared" si="35"/>
        <v>5</v>
      </c>
      <c r="V318" s="44">
        <f t="shared" si="36"/>
        <v>2</v>
      </c>
      <c r="W318" s="44">
        <f t="shared" si="37"/>
        <v>1194</v>
      </c>
      <c r="X318" s="44">
        <f t="shared" si="38"/>
        <v>10</v>
      </c>
      <c r="Y318" s="6">
        <f t="shared" si="39"/>
        <v>2</v>
      </c>
      <c r="Z318" s="32" t="s">
        <v>261</v>
      </c>
    </row>
    <row r="319" spans="1:26" s="6" customFormat="1" x14ac:dyDescent="0.3">
      <c r="G319" s="6" t="s">
        <v>4</v>
      </c>
      <c r="K319" s="9">
        <v>800</v>
      </c>
      <c r="L319" s="44"/>
      <c r="M319" s="44" t="s">
        <v>4</v>
      </c>
      <c r="N319" s="56" t="s">
        <v>4</v>
      </c>
      <c r="O319" s="44"/>
      <c r="P319" s="9" t="s">
        <v>137</v>
      </c>
      <c r="Q319" s="6" t="s">
        <v>203</v>
      </c>
      <c r="R319" s="32" t="str">
        <f t="shared" si="32"/>
        <v>SUITCASE-DVRS(800) Inband/No Crossband; For APX (UHF+700) using Unknown or User-Defined Antenna</v>
      </c>
      <c r="S319" s="59">
        <f t="shared" si="33"/>
        <v>4</v>
      </c>
      <c r="T319" s="44">
        <f t="shared" si="34"/>
        <v>6</v>
      </c>
      <c r="U319" s="44">
        <f t="shared" si="35"/>
        <v>1</v>
      </c>
      <c r="V319" s="44">
        <f t="shared" si="36"/>
        <v>0</v>
      </c>
      <c r="W319" s="44">
        <f t="shared" si="37"/>
        <v>1197</v>
      </c>
      <c r="X319" s="44">
        <f t="shared" si="38"/>
        <v>6</v>
      </c>
      <c r="Y319" s="6">
        <f t="shared" si="39"/>
        <v>2</v>
      </c>
      <c r="Z319" s="32" t="s">
        <v>261</v>
      </c>
    </row>
    <row r="320" spans="1:26" s="6" customFormat="1" x14ac:dyDescent="0.3">
      <c r="B320" s="6" t="s">
        <v>4</v>
      </c>
      <c r="G320" s="6" t="s">
        <v>4</v>
      </c>
      <c r="K320" s="9">
        <v>800</v>
      </c>
      <c r="L320" s="44"/>
      <c r="M320" s="44" t="s">
        <v>4</v>
      </c>
      <c r="N320" s="56" t="s">
        <v>4</v>
      </c>
      <c r="O320" s="44"/>
      <c r="P320" s="9" t="s">
        <v>24</v>
      </c>
      <c r="Q320" s="6" t="s">
        <v>203</v>
      </c>
      <c r="R320" s="32" t="str">
        <f t="shared" si="32"/>
        <v>SUITCASE-DVRS(800) Inband/No Crossband; For APX (UHF+700) using Single-Band Antenna(s)</v>
      </c>
      <c r="S320" s="59">
        <f t="shared" si="33"/>
        <v>4</v>
      </c>
      <c r="T320" s="44">
        <f t="shared" si="34"/>
        <v>6</v>
      </c>
      <c r="U320" s="44">
        <f t="shared" si="35"/>
        <v>1</v>
      </c>
      <c r="V320" s="44">
        <f t="shared" si="36"/>
        <v>1</v>
      </c>
      <c r="W320" s="44">
        <f t="shared" si="37"/>
        <v>1198</v>
      </c>
      <c r="X320" s="44">
        <f t="shared" si="38"/>
        <v>8</v>
      </c>
      <c r="Y320" s="6">
        <f t="shared" si="39"/>
        <v>2</v>
      </c>
      <c r="Z320" s="32" t="s">
        <v>261</v>
      </c>
    </row>
    <row r="321" spans="2:26" s="6" customFormat="1" x14ac:dyDescent="0.3">
      <c r="G321" s="6" t="s">
        <v>4</v>
      </c>
      <c r="K321" s="9">
        <v>800</v>
      </c>
      <c r="L321" s="44"/>
      <c r="M321" s="44" t="s">
        <v>4</v>
      </c>
      <c r="N321" s="56" t="s">
        <v>4</v>
      </c>
      <c r="O321" s="44"/>
      <c r="P321" s="9" t="s">
        <v>229</v>
      </c>
      <c r="Q321" s="6" t="s">
        <v>203</v>
      </c>
      <c r="R321" s="32" t="str">
        <f t="shared" si="32"/>
        <v>SUITCASE-DVRS(800) Inband/No Crossband; For APX (UHF+700) using One All-Band Antenna</v>
      </c>
      <c r="S321" s="59">
        <f t="shared" si="33"/>
        <v>4</v>
      </c>
      <c r="T321" s="44">
        <f t="shared" si="34"/>
        <v>6</v>
      </c>
      <c r="U321" s="44">
        <f t="shared" si="35"/>
        <v>1</v>
      </c>
      <c r="V321" s="44">
        <f t="shared" si="36"/>
        <v>2</v>
      </c>
      <c r="W321" s="44">
        <f t="shared" si="37"/>
        <v>1199</v>
      </c>
      <c r="X321" s="44">
        <f t="shared" si="38"/>
        <v>6</v>
      </c>
      <c r="Y321" s="6">
        <f t="shared" si="39"/>
        <v>2</v>
      </c>
      <c r="Z321" s="32" t="s">
        <v>261</v>
      </c>
    </row>
    <row r="322" spans="2:26" s="6" customFormat="1" x14ac:dyDescent="0.3">
      <c r="D322" s="6" t="s">
        <v>4</v>
      </c>
      <c r="J322" s="6" t="s">
        <v>252</v>
      </c>
      <c r="K322" s="9">
        <v>800</v>
      </c>
      <c r="L322" s="44"/>
      <c r="M322" s="44" t="s">
        <v>4</v>
      </c>
      <c r="N322" s="56" t="s">
        <v>4</v>
      </c>
      <c r="O322" s="44"/>
      <c r="P322" s="9" t="s">
        <v>137</v>
      </c>
      <c r="Q322" s="6" t="s">
        <v>204</v>
      </c>
      <c r="R322" s="32" t="str">
        <f t="shared" si="32"/>
        <v>SUITCASE-DVRS(800) Crossband/No Inband; For APX (UHF+700) using Unknown or User-Defined Antenna</v>
      </c>
      <c r="S322" s="59">
        <f t="shared" si="33"/>
        <v>4</v>
      </c>
      <c r="T322" s="44">
        <f t="shared" si="34"/>
        <v>6</v>
      </c>
      <c r="U322" s="44">
        <f t="shared" si="35"/>
        <v>3</v>
      </c>
      <c r="V322" s="44">
        <f t="shared" si="36"/>
        <v>0</v>
      </c>
      <c r="W322" s="44">
        <f t="shared" si="37"/>
        <v>1203</v>
      </c>
      <c r="X322" s="44">
        <f t="shared" si="38"/>
        <v>18</v>
      </c>
      <c r="Y322" s="6">
        <f t="shared" si="39"/>
        <v>2</v>
      </c>
      <c r="Z322" s="32" t="s">
        <v>261</v>
      </c>
    </row>
    <row r="323" spans="2:26" s="6" customFormat="1" x14ac:dyDescent="0.3">
      <c r="B323" s="6" t="s">
        <v>4</v>
      </c>
      <c r="I323" s="6" t="s">
        <v>4</v>
      </c>
      <c r="J323" s="6" t="s">
        <v>252</v>
      </c>
      <c r="K323" s="9">
        <v>800</v>
      </c>
      <c r="L323" s="44"/>
      <c r="M323" s="44" t="s">
        <v>4</v>
      </c>
      <c r="N323" s="56" t="s">
        <v>4</v>
      </c>
      <c r="O323" s="44"/>
      <c r="P323" s="9" t="s">
        <v>24</v>
      </c>
      <c r="Q323" s="6" t="s">
        <v>204</v>
      </c>
      <c r="R323" s="32" t="str">
        <f t="shared" si="32"/>
        <v>SUITCASE-DVRS(800) Crossband/No Inband; For APX (UHF+700) using Single-Band Antenna(s)</v>
      </c>
      <c r="S323" s="59">
        <f t="shared" si="33"/>
        <v>4</v>
      </c>
      <c r="T323" s="44">
        <f t="shared" si="34"/>
        <v>6</v>
      </c>
      <c r="U323" s="44">
        <f t="shared" si="35"/>
        <v>3</v>
      </c>
      <c r="V323" s="44">
        <f t="shared" si="36"/>
        <v>1</v>
      </c>
      <c r="W323" s="44">
        <f t="shared" si="37"/>
        <v>1204</v>
      </c>
      <c r="X323" s="44">
        <f t="shared" si="38"/>
        <v>18</v>
      </c>
      <c r="Y323" s="6">
        <f t="shared" si="39"/>
        <v>2</v>
      </c>
      <c r="Z323" s="32" t="s">
        <v>261</v>
      </c>
    </row>
    <row r="324" spans="2:26" s="6" customFormat="1" x14ac:dyDescent="0.3">
      <c r="D324" s="6" t="s">
        <v>4</v>
      </c>
      <c r="J324" s="6" t="s">
        <v>252</v>
      </c>
      <c r="K324" s="9">
        <v>800</v>
      </c>
      <c r="L324" s="44"/>
      <c r="M324" s="44" t="s">
        <v>4</v>
      </c>
      <c r="N324" s="56" t="s">
        <v>4</v>
      </c>
      <c r="O324" s="44"/>
      <c r="P324" s="9" t="s">
        <v>229</v>
      </c>
      <c r="Q324" s="6" t="s">
        <v>204</v>
      </c>
      <c r="R324" s="32" t="str">
        <f t="shared" si="32"/>
        <v>SUITCASE-DVRS(800) Crossband/No Inband; For APX (UHF+700) using One All-Band Antenna</v>
      </c>
      <c r="S324" s="59">
        <f t="shared" si="33"/>
        <v>4</v>
      </c>
      <c r="T324" s="44">
        <f t="shared" si="34"/>
        <v>6</v>
      </c>
      <c r="U324" s="44">
        <f t="shared" si="35"/>
        <v>3</v>
      </c>
      <c r="V324" s="44">
        <f t="shared" si="36"/>
        <v>2</v>
      </c>
      <c r="W324" s="44">
        <f t="shared" si="37"/>
        <v>1205</v>
      </c>
      <c r="X324" s="44">
        <f t="shared" si="38"/>
        <v>18</v>
      </c>
      <c r="Y324" s="6">
        <f t="shared" si="39"/>
        <v>2</v>
      </c>
      <c r="Z324" s="32" t="s">
        <v>261</v>
      </c>
    </row>
    <row r="325" spans="2:26" s="6" customFormat="1" x14ac:dyDescent="0.3">
      <c r="E325" s="6" t="s">
        <v>4</v>
      </c>
      <c r="G325" s="6" t="s">
        <v>4</v>
      </c>
      <c r="K325" s="9">
        <v>800</v>
      </c>
      <c r="L325" s="44"/>
      <c r="M325" s="44" t="s">
        <v>4</v>
      </c>
      <c r="N325" s="56" t="s">
        <v>4</v>
      </c>
      <c r="O325" s="44"/>
      <c r="P325" s="9" t="s">
        <v>137</v>
      </c>
      <c r="Q325" s="6" t="s">
        <v>205</v>
      </c>
      <c r="R325" s="32" t="str">
        <f t="shared" si="32"/>
        <v>SUITCASE-DVRS(800) Inband &amp; Crossband; For APX (UHF+700) using Unknown or User-Defined Antenna</v>
      </c>
      <c r="S325" s="59">
        <f t="shared" si="33"/>
        <v>4</v>
      </c>
      <c r="T325" s="44">
        <f t="shared" si="34"/>
        <v>6</v>
      </c>
      <c r="U325" s="44">
        <f t="shared" si="35"/>
        <v>5</v>
      </c>
      <c r="V325" s="44">
        <f t="shared" si="36"/>
        <v>0</v>
      </c>
      <c r="W325" s="44">
        <f t="shared" si="37"/>
        <v>1209</v>
      </c>
      <c r="X325" s="44">
        <f t="shared" si="38"/>
        <v>10</v>
      </c>
      <c r="Y325" s="6">
        <f t="shared" si="39"/>
        <v>2</v>
      </c>
      <c r="Z325" s="32" t="s">
        <v>261</v>
      </c>
    </row>
    <row r="326" spans="2:26" s="6" customFormat="1" x14ac:dyDescent="0.3">
      <c r="B326" s="6" t="s">
        <v>4</v>
      </c>
      <c r="G326" s="6" t="s">
        <v>4</v>
      </c>
      <c r="K326" s="9">
        <v>800</v>
      </c>
      <c r="L326" s="44"/>
      <c r="M326" s="44" t="s">
        <v>4</v>
      </c>
      <c r="N326" s="56" t="s">
        <v>4</v>
      </c>
      <c r="O326" s="44"/>
      <c r="P326" s="9" t="s">
        <v>24</v>
      </c>
      <c r="Q326" s="6" t="s">
        <v>205</v>
      </c>
      <c r="R326" s="32" t="str">
        <f t="shared" si="32"/>
        <v>SUITCASE-DVRS(800) Inband &amp; Crossband; For APX (UHF+700) using Single-Band Antenna(s)</v>
      </c>
      <c r="S326" s="59">
        <f t="shared" si="33"/>
        <v>4</v>
      </c>
      <c r="T326" s="44">
        <f t="shared" si="34"/>
        <v>6</v>
      </c>
      <c r="U326" s="44">
        <f t="shared" si="35"/>
        <v>5</v>
      </c>
      <c r="V326" s="44">
        <f t="shared" si="36"/>
        <v>1</v>
      </c>
      <c r="W326" s="44">
        <f t="shared" si="37"/>
        <v>1210</v>
      </c>
      <c r="X326" s="44">
        <f t="shared" si="38"/>
        <v>8</v>
      </c>
      <c r="Y326" s="6">
        <f t="shared" si="39"/>
        <v>2</v>
      </c>
      <c r="Z326" s="32" t="s">
        <v>261</v>
      </c>
    </row>
    <row r="327" spans="2:26" s="6" customFormat="1" x14ac:dyDescent="0.3">
      <c r="E327" s="6" t="s">
        <v>4</v>
      </c>
      <c r="G327" s="6" t="s">
        <v>4</v>
      </c>
      <c r="K327" s="9">
        <v>800</v>
      </c>
      <c r="L327" s="44"/>
      <c r="M327" s="44" t="s">
        <v>4</v>
      </c>
      <c r="N327" s="56" t="s">
        <v>4</v>
      </c>
      <c r="O327" s="44"/>
      <c r="P327" s="9" t="s">
        <v>229</v>
      </c>
      <c r="Q327" s="6" t="s">
        <v>205</v>
      </c>
      <c r="R327" s="32" t="str">
        <f t="shared" ref="R327:R390" si="40">$K$6&amp;"("&amp;$K327&amp;")"&amp;" "&amp;VLOOKUP($Q327,RPTCodes,2,FALSE) &amp;"; For APX ("&amp;VLOOKUP($T327,BAND_NAMES,2)&amp;") using "&amp;VLOOKUP($P327,ANTcodes,3,FALSE)</f>
        <v>SUITCASE-DVRS(800) Inband &amp; Crossband; For APX (UHF+700) using One All-Band Antenna</v>
      </c>
      <c r="S327" s="59">
        <f t="shared" ref="S327:S390" si="41">VLOOKUP(K327,Freq_Bands,2)</f>
        <v>4</v>
      </c>
      <c r="T327" s="44">
        <f t="shared" ref="T327:T390" si="42">IF(L327="X",1,0)+IF(M327="X",2,0)+IF(N327="X",4,0)+IF(O327="X",8,0)</f>
        <v>6</v>
      </c>
      <c r="U327" s="44">
        <f t="shared" ref="U327:U390" si="43">VLOOKUP(Q327,RPTCodes,4,FALSE)</f>
        <v>5</v>
      </c>
      <c r="V327" s="44">
        <f t="shared" ref="V327:V390" si="44">VLOOKUP(P327,ANTcodes,2,FALSE)</f>
        <v>2</v>
      </c>
      <c r="W327" s="44">
        <f t="shared" ref="W327:W390" si="45">$V327*MULT_ANT+$U327*MULT_RPT+$T327*MULT_MRF+$S327*MULT_VRF</f>
        <v>1211</v>
      </c>
      <c r="X327" s="44">
        <f t="shared" ref="X327:X390" si="46">IF(LEFT($J327,4)="Spec",$J$4,IF($A327="X",1,0)+IF($B327="X",2,0)+IF($D327="X",3,0)+IF($E327="X",4,0)+IF($F327="X",5,0)+IF($G327="X",6,0)+IF($I327="X",10,0)+IF($C327="X",17,0))</f>
        <v>10</v>
      </c>
      <c r="Y327" s="6">
        <f t="shared" ref="Y327:Y390" si="47">COUNTA(L327:M327)+IF(RIGHT(N327&amp;O327,1)="X",1,0)</f>
        <v>2</v>
      </c>
      <c r="Z327" s="32" t="s">
        <v>261</v>
      </c>
    </row>
    <row r="328" spans="2:26" s="6" customFormat="1" x14ac:dyDescent="0.3">
      <c r="G328" s="6" t="s">
        <v>4</v>
      </c>
      <c r="K328" s="9">
        <v>800</v>
      </c>
      <c r="L328" s="44" t="s">
        <v>4</v>
      </c>
      <c r="M328" s="44" t="s">
        <v>4</v>
      </c>
      <c r="N328" s="56" t="s">
        <v>4</v>
      </c>
      <c r="O328" s="44"/>
      <c r="P328" s="9" t="s">
        <v>137</v>
      </c>
      <c r="Q328" s="6" t="s">
        <v>203</v>
      </c>
      <c r="R328" s="32" t="str">
        <f t="shared" si="40"/>
        <v>SUITCASE-DVRS(800) Inband/No Crossband; For APX (VHF+UHF+700) using Unknown or User-Defined Antenna</v>
      </c>
      <c r="S328" s="59">
        <f t="shared" si="41"/>
        <v>4</v>
      </c>
      <c r="T328" s="44">
        <f t="shared" si="42"/>
        <v>7</v>
      </c>
      <c r="U328" s="44">
        <f t="shared" si="43"/>
        <v>1</v>
      </c>
      <c r="V328" s="44">
        <f t="shared" si="44"/>
        <v>0</v>
      </c>
      <c r="W328" s="44">
        <f t="shared" si="45"/>
        <v>1214</v>
      </c>
      <c r="X328" s="44">
        <f t="shared" si="46"/>
        <v>6</v>
      </c>
      <c r="Y328" s="6">
        <f t="shared" si="47"/>
        <v>3</v>
      </c>
      <c r="Z328" s="32" t="s">
        <v>261</v>
      </c>
    </row>
    <row r="329" spans="2:26" s="6" customFormat="1" x14ac:dyDescent="0.3">
      <c r="B329" s="6" t="s">
        <v>4</v>
      </c>
      <c r="G329" s="6" t="s">
        <v>4</v>
      </c>
      <c r="K329" s="9">
        <v>800</v>
      </c>
      <c r="L329" s="44" t="s">
        <v>4</v>
      </c>
      <c r="M329" s="44" t="s">
        <v>4</v>
      </c>
      <c r="N329" s="56" t="s">
        <v>4</v>
      </c>
      <c r="O329" s="44"/>
      <c r="P329" s="9" t="s">
        <v>24</v>
      </c>
      <c r="Q329" s="6" t="s">
        <v>203</v>
      </c>
      <c r="R329" s="32" t="str">
        <f t="shared" si="40"/>
        <v>SUITCASE-DVRS(800) Inband/No Crossband; For APX (VHF+UHF+700) using Single-Band Antenna(s)</v>
      </c>
      <c r="S329" s="59">
        <f t="shared" si="41"/>
        <v>4</v>
      </c>
      <c r="T329" s="44">
        <f t="shared" si="42"/>
        <v>7</v>
      </c>
      <c r="U329" s="44">
        <f t="shared" si="43"/>
        <v>1</v>
      </c>
      <c r="V329" s="44">
        <f t="shared" si="44"/>
        <v>1</v>
      </c>
      <c r="W329" s="44">
        <f t="shared" si="45"/>
        <v>1215</v>
      </c>
      <c r="X329" s="44">
        <f t="shared" si="46"/>
        <v>8</v>
      </c>
      <c r="Y329" s="6">
        <f t="shared" si="47"/>
        <v>3</v>
      </c>
      <c r="Z329" s="32" t="s">
        <v>261</v>
      </c>
    </row>
    <row r="330" spans="2:26" s="6" customFormat="1" x14ac:dyDescent="0.3">
      <c r="G330" s="6" t="s">
        <v>4</v>
      </c>
      <c r="K330" s="9">
        <v>800</v>
      </c>
      <c r="L330" s="44" t="s">
        <v>4</v>
      </c>
      <c r="M330" s="44" t="s">
        <v>4</v>
      </c>
      <c r="N330" s="56" t="s">
        <v>4</v>
      </c>
      <c r="O330" s="44"/>
      <c r="P330" s="9" t="s">
        <v>229</v>
      </c>
      <c r="Q330" s="6" t="s">
        <v>203</v>
      </c>
      <c r="R330" s="32" t="str">
        <f t="shared" si="40"/>
        <v>SUITCASE-DVRS(800) Inband/No Crossband; For APX (VHF+UHF+700) using One All-Band Antenna</v>
      </c>
      <c r="S330" s="59">
        <f t="shared" si="41"/>
        <v>4</v>
      </c>
      <c r="T330" s="44">
        <f t="shared" si="42"/>
        <v>7</v>
      </c>
      <c r="U330" s="44">
        <f t="shared" si="43"/>
        <v>1</v>
      </c>
      <c r="V330" s="44">
        <f t="shared" si="44"/>
        <v>2</v>
      </c>
      <c r="W330" s="44">
        <f t="shared" si="45"/>
        <v>1216</v>
      </c>
      <c r="X330" s="44">
        <f t="shared" si="46"/>
        <v>6</v>
      </c>
      <c r="Y330" s="6">
        <f t="shared" si="47"/>
        <v>3</v>
      </c>
      <c r="Z330" s="32" t="s">
        <v>261</v>
      </c>
    </row>
    <row r="331" spans="2:26" s="6" customFormat="1" x14ac:dyDescent="0.3">
      <c r="F331" s="6" t="s">
        <v>4</v>
      </c>
      <c r="J331" s="6" t="s">
        <v>252</v>
      </c>
      <c r="K331" s="9">
        <v>800</v>
      </c>
      <c r="L331" s="44" t="s">
        <v>4</v>
      </c>
      <c r="M331" s="44" t="s">
        <v>4</v>
      </c>
      <c r="N331" s="56" t="s">
        <v>4</v>
      </c>
      <c r="O331" s="44"/>
      <c r="P331" s="9" t="s">
        <v>137</v>
      </c>
      <c r="Q331" s="6" t="s">
        <v>204</v>
      </c>
      <c r="R331" s="32" t="str">
        <f t="shared" si="40"/>
        <v>SUITCASE-DVRS(800) Crossband/No Inband; For APX (VHF+UHF+700) using Unknown or User-Defined Antenna</v>
      </c>
      <c r="S331" s="59">
        <f t="shared" si="41"/>
        <v>4</v>
      </c>
      <c r="T331" s="44">
        <f t="shared" si="42"/>
        <v>7</v>
      </c>
      <c r="U331" s="44">
        <f t="shared" si="43"/>
        <v>3</v>
      </c>
      <c r="V331" s="44">
        <f t="shared" si="44"/>
        <v>0</v>
      </c>
      <c r="W331" s="44">
        <f t="shared" si="45"/>
        <v>1220</v>
      </c>
      <c r="X331" s="44">
        <f t="shared" si="46"/>
        <v>18</v>
      </c>
      <c r="Y331" s="6">
        <f t="shared" si="47"/>
        <v>3</v>
      </c>
      <c r="Z331" s="32" t="s">
        <v>261</v>
      </c>
    </row>
    <row r="332" spans="2:26" s="6" customFormat="1" x14ac:dyDescent="0.3">
      <c r="B332" s="6" t="s">
        <v>4</v>
      </c>
      <c r="I332" s="6" t="s">
        <v>4</v>
      </c>
      <c r="J332" s="6" t="s">
        <v>252</v>
      </c>
      <c r="K332" s="9">
        <v>800</v>
      </c>
      <c r="L332" s="44" t="s">
        <v>4</v>
      </c>
      <c r="M332" s="44" t="s">
        <v>4</v>
      </c>
      <c r="N332" s="56" t="s">
        <v>4</v>
      </c>
      <c r="O332" s="44"/>
      <c r="P332" s="9" t="s">
        <v>24</v>
      </c>
      <c r="Q332" s="6" t="s">
        <v>204</v>
      </c>
      <c r="R332" s="32" t="str">
        <f t="shared" si="40"/>
        <v>SUITCASE-DVRS(800) Crossband/No Inband; For APX (VHF+UHF+700) using Single-Band Antenna(s)</v>
      </c>
      <c r="S332" s="59">
        <f t="shared" si="41"/>
        <v>4</v>
      </c>
      <c r="T332" s="44">
        <f t="shared" si="42"/>
        <v>7</v>
      </c>
      <c r="U332" s="44">
        <f t="shared" si="43"/>
        <v>3</v>
      </c>
      <c r="V332" s="44">
        <f t="shared" si="44"/>
        <v>1</v>
      </c>
      <c r="W332" s="44">
        <f t="shared" si="45"/>
        <v>1221</v>
      </c>
      <c r="X332" s="44">
        <f t="shared" si="46"/>
        <v>18</v>
      </c>
      <c r="Y332" s="6">
        <f t="shared" si="47"/>
        <v>3</v>
      </c>
      <c r="Z332" s="32" t="s">
        <v>261</v>
      </c>
    </row>
    <row r="333" spans="2:26" s="6" customFormat="1" x14ac:dyDescent="0.3">
      <c r="F333" s="6" t="s">
        <v>4</v>
      </c>
      <c r="J333" s="6" t="s">
        <v>252</v>
      </c>
      <c r="K333" s="9">
        <v>800</v>
      </c>
      <c r="L333" s="44" t="s">
        <v>4</v>
      </c>
      <c r="M333" s="44" t="s">
        <v>4</v>
      </c>
      <c r="N333" s="56" t="s">
        <v>4</v>
      </c>
      <c r="O333" s="44"/>
      <c r="P333" s="9" t="s">
        <v>229</v>
      </c>
      <c r="Q333" s="6" t="s">
        <v>204</v>
      </c>
      <c r="R333" s="32" t="str">
        <f t="shared" si="40"/>
        <v>SUITCASE-DVRS(800) Crossband/No Inband; For APX (VHF+UHF+700) using One All-Band Antenna</v>
      </c>
      <c r="S333" s="59">
        <f t="shared" si="41"/>
        <v>4</v>
      </c>
      <c r="T333" s="44">
        <f t="shared" si="42"/>
        <v>7</v>
      </c>
      <c r="U333" s="44">
        <f t="shared" si="43"/>
        <v>3</v>
      </c>
      <c r="V333" s="44">
        <f t="shared" si="44"/>
        <v>2</v>
      </c>
      <c r="W333" s="44">
        <f t="shared" si="45"/>
        <v>1222</v>
      </c>
      <c r="X333" s="44">
        <f t="shared" si="46"/>
        <v>18</v>
      </c>
      <c r="Y333" s="6">
        <f t="shared" si="47"/>
        <v>3</v>
      </c>
      <c r="Z333" s="32" t="s">
        <v>261</v>
      </c>
    </row>
    <row r="334" spans="2:26" s="6" customFormat="1" x14ac:dyDescent="0.3">
      <c r="E334" s="6" t="s">
        <v>4</v>
      </c>
      <c r="G334" s="6" t="s">
        <v>4</v>
      </c>
      <c r="K334" s="9">
        <v>800</v>
      </c>
      <c r="L334" s="44" t="s">
        <v>4</v>
      </c>
      <c r="M334" s="44" t="s">
        <v>4</v>
      </c>
      <c r="N334" s="56" t="s">
        <v>4</v>
      </c>
      <c r="O334" s="44"/>
      <c r="P334" s="9" t="s">
        <v>137</v>
      </c>
      <c r="Q334" s="6" t="s">
        <v>205</v>
      </c>
      <c r="R334" s="32" t="str">
        <f t="shared" si="40"/>
        <v>SUITCASE-DVRS(800) Inband &amp; Crossband; For APX (VHF+UHF+700) using Unknown or User-Defined Antenna</v>
      </c>
      <c r="S334" s="59">
        <f t="shared" si="41"/>
        <v>4</v>
      </c>
      <c r="T334" s="44">
        <f t="shared" si="42"/>
        <v>7</v>
      </c>
      <c r="U334" s="44">
        <f t="shared" si="43"/>
        <v>5</v>
      </c>
      <c r="V334" s="44">
        <f t="shared" si="44"/>
        <v>0</v>
      </c>
      <c r="W334" s="44">
        <f t="shared" si="45"/>
        <v>1226</v>
      </c>
      <c r="X334" s="44">
        <f t="shared" si="46"/>
        <v>10</v>
      </c>
      <c r="Y334" s="6">
        <f t="shared" si="47"/>
        <v>3</v>
      </c>
      <c r="Z334" s="32" t="s">
        <v>261</v>
      </c>
    </row>
    <row r="335" spans="2:26" s="6" customFormat="1" x14ac:dyDescent="0.3">
      <c r="B335" s="6" t="s">
        <v>4</v>
      </c>
      <c r="G335" s="6" t="s">
        <v>4</v>
      </c>
      <c r="K335" s="9">
        <v>800</v>
      </c>
      <c r="L335" s="44" t="s">
        <v>4</v>
      </c>
      <c r="M335" s="44" t="s">
        <v>4</v>
      </c>
      <c r="N335" s="56" t="s">
        <v>4</v>
      </c>
      <c r="O335" s="44"/>
      <c r="P335" s="9" t="s">
        <v>24</v>
      </c>
      <c r="Q335" s="6" t="s">
        <v>205</v>
      </c>
      <c r="R335" s="32" t="str">
        <f t="shared" si="40"/>
        <v>SUITCASE-DVRS(800) Inband &amp; Crossband; For APX (VHF+UHF+700) using Single-Band Antenna(s)</v>
      </c>
      <c r="S335" s="59">
        <f t="shared" si="41"/>
        <v>4</v>
      </c>
      <c r="T335" s="44">
        <f t="shared" si="42"/>
        <v>7</v>
      </c>
      <c r="U335" s="44">
        <f t="shared" si="43"/>
        <v>5</v>
      </c>
      <c r="V335" s="44">
        <f t="shared" si="44"/>
        <v>1</v>
      </c>
      <c r="W335" s="44">
        <f t="shared" si="45"/>
        <v>1227</v>
      </c>
      <c r="X335" s="44">
        <f t="shared" si="46"/>
        <v>8</v>
      </c>
      <c r="Y335" s="6">
        <f t="shared" si="47"/>
        <v>3</v>
      </c>
      <c r="Z335" s="32" t="s">
        <v>261</v>
      </c>
    </row>
    <row r="336" spans="2:26" s="6" customFormat="1" x14ac:dyDescent="0.3">
      <c r="E336" s="6" t="s">
        <v>4</v>
      </c>
      <c r="G336" s="6" t="s">
        <v>4</v>
      </c>
      <c r="K336" s="9">
        <v>800</v>
      </c>
      <c r="L336" s="44" t="s">
        <v>4</v>
      </c>
      <c r="M336" s="44" t="s">
        <v>4</v>
      </c>
      <c r="N336" s="56" t="s">
        <v>4</v>
      </c>
      <c r="O336" s="44"/>
      <c r="P336" s="9" t="s">
        <v>229</v>
      </c>
      <c r="Q336" s="6" t="s">
        <v>205</v>
      </c>
      <c r="R336" s="32" t="str">
        <f t="shared" si="40"/>
        <v>SUITCASE-DVRS(800) Inband &amp; Crossband; For APX (VHF+UHF+700) using One All-Band Antenna</v>
      </c>
      <c r="S336" s="59">
        <f t="shared" si="41"/>
        <v>4</v>
      </c>
      <c r="T336" s="44">
        <f t="shared" si="42"/>
        <v>7</v>
      </c>
      <c r="U336" s="44">
        <f t="shared" si="43"/>
        <v>5</v>
      </c>
      <c r="V336" s="44">
        <f t="shared" si="44"/>
        <v>2</v>
      </c>
      <c r="W336" s="44">
        <f t="shared" si="45"/>
        <v>1228</v>
      </c>
      <c r="X336" s="44">
        <f t="shared" si="46"/>
        <v>10</v>
      </c>
      <c r="Y336" s="6">
        <f t="shared" si="47"/>
        <v>3</v>
      </c>
      <c r="Z336" s="32" t="s">
        <v>261</v>
      </c>
    </row>
    <row r="337" spans="1:26" s="6" customFormat="1" x14ac:dyDescent="0.3">
      <c r="A337" s="6" t="s">
        <v>4</v>
      </c>
      <c r="G337" s="6" t="s">
        <v>4</v>
      </c>
      <c r="K337" s="9">
        <v>800</v>
      </c>
      <c r="L337" s="44"/>
      <c r="M337" s="44"/>
      <c r="N337" s="44"/>
      <c r="O337" s="56" t="s">
        <v>4</v>
      </c>
      <c r="P337" s="9" t="s">
        <v>137</v>
      </c>
      <c r="Q337" s="6" t="s">
        <v>212</v>
      </c>
      <c r="R337" s="32" t="str">
        <f t="shared" si="40"/>
        <v>SUITCASE-DVRS(800) Inband; For APX (800) using Unknown or User-Defined Antenna</v>
      </c>
      <c r="S337" s="59">
        <f t="shared" si="41"/>
        <v>4</v>
      </c>
      <c r="T337" s="44">
        <f t="shared" si="42"/>
        <v>8</v>
      </c>
      <c r="U337" s="44">
        <f t="shared" si="43"/>
        <v>2</v>
      </c>
      <c r="V337" s="44">
        <f t="shared" si="44"/>
        <v>0</v>
      </c>
      <c r="W337" s="44">
        <f t="shared" si="45"/>
        <v>1234</v>
      </c>
      <c r="X337" s="44">
        <f t="shared" si="46"/>
        <v>7</v>
      </c>
      <c r="Y337" s="6">
        <f t="shared" si="47"/>
        <v>1</v>
      </c>
      <c r="Z337" s="32" t="s">
        <v>261</v>
      </c>
    </row>
    <row r="338" spans="1:26" s="6" customFormat="1" x14ac:dyDescent="0.3">
      <c r="A338" s="6" t="s">
        <v>4</v>
      </c>
      <c r="G338" s="6" t="s">
        <v>4</v>
      </c>
      <c r="K338" s="9">
        <v>800</v>
      </c>
      <c r="L338" s="44"/>
      <c r="M338" s="44"/>
      <c r="N338" s="44"/>
      <c r="O338" s="56" t="s">
        <v>4</v>
      </c>
      <c r="P338" s="9" t="s">
        <v>24</v>
      </c>
      <c r="Q338" s="6" t="s">
        <v>212</v>
      </c>
      <c r="R338" s="32" t="str">
        <f t="shared" si="40"/>
        <v>SUITCASE-DVRS(800) Inband; For APX (800) using Single-Band Antenna(s)</v>
      </c>
      <c r="S338" s="59">
        <f t="shared" si="41"/>
        <v>4</v>
      </c>
      <c r="T338" s="44">
        <f t="shared" si="42"/>
        <v>8</v>
      </c>
      <c r="U338" s="44">
        <f t="shared" si="43"/>
        <v>2</v>
      </c>
      <c r="V338" s="44">
        <f t="shared" si="44"/>
        <v>1</v>
      </c>
      <c r="W338" s="44">
        <f t="shared" si="45"/>
        <v>1235</v>
      </c>
      <c r="X338" s="44">
        <f t="shared" si="46"/>
        <v>7</v>
      </c>
      <c r="Y338" s="6">
        <f t="shared" si="47"/>
        <v>1</v>
      </c>
      <c r="Z338" s="32" t="s">
        <v>261</v>
      </c>
    </row>
    <row r="339" spans="1:26" s="6" customFormat="1" x14ac:dyDescent="0.3">
      <c r="A339" s="6" t="s">
        <v>4</v>
      </c>
      <c r="G339" s="6" t="s">
        <v>4</v>
      </c>
      <c r="K339" s="9">
        <v>800</v>
      </c>
      <c r="L339" s="44"/>
      <c r="M339" s="44"/>
      <c r="N339" s="44"/>
      <c r="O339" s="56" t="s">
        <v>4</v>
      </c>
      <c r="P339" s="9" t="s">
        <v>229</v>
      </c>
      <c r="Q339" s="6" t="s">
        <v>212</v>
      </c>
      <c r="R339" s="32" t="str">
        <f t="shared" si="40"/>
        <v>SUITCASE-DVRS(800) Inband; For APX (800) using One All-Band Antenna</v>
      </c>
      <c r="S339" s="59">
        <f t="shared" si="41"/>
        <v>4</v>
      </c>
      <c r="T339" s="44">
        <f t="shared" si="42"/>
        <v>8</v>
      </c>
      <c r="U339" s="44">
        <f t="shared" si="43"/>
        <v>2</v>
      </c>
      <c r="V339" s="44">
        <f t="shared" si="44"/>
        <v>2</v>
      </c>
      <c r="W339" s="44">
        <f t="shared" si="45"/>
        <v>1236</v>
      </c>
      <c r="X339" s="44">
        <f t="shared" si="46"/>
        <v>7</v>
      </c>
      <c r="Y339" s="6">
        <f t="shared" si="47"/>
        <v>1</v>
      </c>
      <c r="Z339" s="32" t="s">
        <v>261</v>
      </c>
    </row>
    <row r="340" spans="1:26" s="6" customFormat="1" x14ac:dyDescent="0.3">
      <c r="J340" s="6" t="s">
        <v>16</v>
      </c>
      <c r="K340" s="9">
        <v>800</v>
      </c>
      <c r="L340" s="44"/>
      <c r="M340" s="44"/>
      <c r="N340" s="44"/>
      <c r="O340" s="56" t="s">
        <v>4</v>
      </c>
      <c r="P340" s="9" t="s">
        <v>137</v>
      </c>
      <c r="Q340" s="6" t="s">
        <v>204</v>
      </c>
      <c r="R340" s="32" t="str">
        <f t="shared" si="40"/>
        <v>SUITCASE-DVRS(800) Crossband/No Inband; For APX (800) using Unknown or User-Defined Antenna</v>
      </c>
      <c r="S340" s="59">
        <f t="shared" si="41"/>
        <v>4</v>
      </c>
      <c r="T340" s="44">
        <f t="shared" si="42"/>
        <v>8</v>
      </c>
      <c r="U340" s="44">
        <f t="shared" si="43"/>
        <v>3</v>
      </c>
      <c r="V340" s="44">
        <f t="shared" si="44"/>
        <v>0</v>
      </c>
      <c r="W340" s="44">
        <f t="shared" si="45"/>
        <v>1237</v>
      </c>
      <c r="X340" s="44">
        <f t="shared" si="46"/>
        <v>0</v>
      </c>
      <c r="Y340" s="6">
        <f t="shared" si="47"/>
        <v>1</v>
      </c>
      <c r="Z340" s="32" t="s">
        <v>261</v>
      </c>
    </row>
    <row r="341" spans="1:26" s="6" customFormat="1" x14ac:dyDescent="0.3">
      <c r="J341" s="6" t="s">
        <v>16</v>
      </c>
      <c r="K341" s="9">
        <v>800</v>
      </c>
      <c r="L341" s="44"/>
      <c r="M341" s="44"/>
      <c r="N341" s="44"/>
      <c r="O341" s="56" t="s">
        <v>4</v>
      </c>
      <c r="P341" s="9" t="s">
        <v>24</v>
      </c>
      <c r="Q341" s="6" t="s">
        <v>204</v>
      </c>
      <c r="R341" s="32" t="str">
        <f t="shared" si="40"/>
        <v>SUITCASE-DVRS(800) Crossband/No Inband; For APX (800) using Single-Band Antenna(s)</v>
      </c>
      <c r="S341" s="59">
        <f t="shared" si="41"/>
        <v>4</v>
      </c>
      <c r="T341" s="44">
        <f t="shared" si="42"/>
        <v>8</v>
      </c>
      <c r="U341" s="44">
        <f t="shared" si="43"/>
        <v>3</v>
      </c>
      <c r="V341" s="44">
        <f t="shared" si="44"/>
        <v>1</v>
      </c>
      <c r="W341" s="44">
        <f t="shared" si="45"/>
        <v>1238</v>
      </c>
      <c r="X341" s="44">
        <f t="shared" si="46"/>
        <v>0</v>
      </c>
      <c r="Y341" s="6">
        <f t="shared" si="47"/>
        <v>1</v>
      </c>
      <c r="Z341" s="32" t="s">
        <v>261</v>
      </c>
    </row>
    <row r="342" spans="1:26" s="6" customFormat="1" x14ac:dyDescent="0.3">
      <c r="J342" s="6" t="s">
        <v>16</v>
      </c>
      <c r="K342" s="9">
        <v>800</v>
      </c>
      <c r="L342" s="44"/>
      <c r="M342" s="44"/>
      <c r="N342" s="44"/>
      <c r="O342" s="56" t="s">
        <v>4</v>
      </c>
      <c r="P342" s="9" t="s">
        <v>229</v>
      </c>
      <c r="Q342" s="6" t="s">
        <v>204</v>
      </c>
      <c r="R342" s="32" t="str">
        <f t="shared" si="40"/>
        <v>SUITCASE-DVRS(800) Crossband/No Inband; For APX (800) using One All-Band Antenna</v>
      </c>
      <c r="S342" s="59">
        <f t="shared" si="41"/>
        <v>4</v>
      </c>
      <c r="T342" s="44">
        <f t="shared" si="42"/>
        <v>8</v>
      </c>
      <c r="U342" s="44">
        <f t="shared" si="43"/>
        <v>3</v>
      </c>
      <c r="V342" s="44">
        <f t="shared" si="44"/>
        <v>2</v>
      </c>
      <c r="W342" s="44">
        <f t="shared" si="45"/>
        <v>1239</v>
      </c>
      <c r="X342" s="44">
        <f t="shared" si="46"/>
        <v>0</v>
      </c>
      <c r="Y342" s="6">
        <f t="shared" si="47"/>
        <v>1</v>
      </c>
      <c r="Z342" s="32" t="s">
        <v>261</v>
      </c>
    </row>
    <row r="343" spans="1:26" s="6" customFormat="1" x14ac:dyDescent="0.3">
      <c r="G343" s="6" t="s">
        <v>4</v>
      </c>
      <c r="K343" s="9">
        <v>800</v>
      </c>
      <c r="L343" s="44" t="s">
        <v>4</v>
      </c>
      <c r="M343" s="44"/>
      <c r="N343" s="44"/>
      <c r="O343" s="56" t="s">
        <v>4</v>
      </c>
      <c r="P343" s="9" t="s">
        <v>137</v>
      </c>
      <c r="Q343" s="6" t="s">
        <v>203</v>
      </c>
      <c r="R343" s="32" t="str">
        <f t="shared" si="40"/>
        <v>SUITCASE-DVRS(800) Inband/No Crossband; For APX (VHF+800) using Unknown or User-Defined Antenna</v>
      </c>
      <c r="S343" s="59">
        <f t="shared" si="41"/>
        <v>4</v>
      </c>
      <c r="T343" s="44">
        <f t="shared" si="42"/>
        <v>9</v>
      </c>
      <c r="U343" s="44">
        <f t="shared" si="43"/>
        <v>1</v>
      </c>
      <c r="V343" s="44">
        <f t="shared" si="44"/>
        <v>0</v>
      </c>
      <c r="W343" s="44">
        <f t="shared" si="45"/>
        <v>1248</v>
      </c>
      <c r="X343" s="44">
        <f t="shared" si="46"/>
        <v>6</v>
      </c>
      <c r="Y343" s="6">
        <f t="shared" si="47"/>
        <v>2</v>
      </c>
      <c r="Z343" s="32" t="s">
        <v>261</v>
      </c>
    </row>
    <row r="344" spans="1:26" s="6" customFormat="1" x14ac:dyDescent="0.3">
      <c r="B344" s="6" t="s">
        <v>4</v>
      </c>
      <c r="G344" s="6" t="s">
        <v>4</v>
      </c>
      <c r="K344" s="9">
        <v>800</v>
      </c>
      <c r="L344" s="44" t="s">
        <v>4</v>
      </c>
      <c r="M344" s="44"/>
      <c r="N344" s="44"/>
      <c r="O344" s="56" t="s">
        <v>4</v>
      </c>
      <c r="P344" s="9" t="s">
        <v>24</v>
      </c>
      <c r="Q344" s="6" t="s">
        <v>203</v>
      </c>
      <c r="R344" s="32" t="str">
        <f t="shared" si="40"/>
        <v>SUITCASE-DVRS(800) Inband/No Crossband; For APX (VHF+800) using Single-Band Antenna(s)</v>
      </c>
      <c r="S344" s="59">
        <f t="shared" si="41"/>
        <v>4</v>
      </c>
      <c r="T344" s="44">
        <f t="shared" si="42"/>
        <v>9</v>
      </c>
      <c r="U344" s="44">
        <f t="shared" si="43"/>
        <v>1</v>
      </c>
      <c r="V344" s="44">
        <f t="shared" si="44"/>
        <v>1</v>
      </c>
      <c r="W344" s="44">
        <f t="shared" si="45"/>
        <v>1249</v>
      </c>
      <c r="X344" s="44">
        <f t="shared" si="46"/>
        <v>8</v>
      </c>
      <c r="Y344" s="6">
        <f t="shared" si="47"/>
        <v>2</v>
      </c>
      <c r="Z344" s="32" t="s">
        <v>261</v>
      </c>
    </row>
    <row r="345" spans="1:26" s="6" customFormat="1" x14ac:dyDescent="0.3">
      <c r="G345" s="6" t="s">
        <v>4</v>
      </c>
      <c r="K345" s="9">
        <v>800</v>
      </c>
      <c r="L345" s="44" t="s">
        <v>4</v>
      </c>
      <c r="M345" s="44"/>
      <c r="N345" s="44"/>
      <c r="O345" s="56" t="s">
        <v>4</v>
      </c>
      <c r="P345" s="9" t="s">
        <v>229</v>
      </c>
      <c r="Q345" s="6" t="s">
        <v>203</v>
      </c>
      <c r="R345" s="32" t="str">
        <f t="shared" si="40"/>
        <v>SUITCASE-DVRS(800) Inband/No Crossband; For APX (VHF+800) using One All-Band Antenna</v>
      </c>
      <c r="S345" s="59">
        <f t="shared" si="41"/>
        <v>4</v>
      </c>
      <c r="T345" s="44">
        <f t="shared" si="42"/>
        <v>9</v>
      </c>
      <c r="U345" s="44">
        <f t="shared" si="43"/>
        <v>1</v>
      </c>
      <c r="V345" s="44">
        <f t="shared" si="44"/>
        <v>2</v>
      </c>
      <c r="W345" s="44">
        <f t="shared" si="45"/>
        <v>1250</v>
      </c>
      <c r="X345" s="44">
        <f t="shared" si="46"/>
        <v>6</v>
      </c>
      <c r="Y345" s="6">
        <f t="shared" si="47"/>
        <v>2</v>
      </c>
      <c r="Z345" s="32" t="s">
        <v>261</v>
      </c>
    </row>
    <row r="346" spans="1:26" s="6" customFormat="1" x14ac:dyDescent="0.3">
      <c r="D346" s="6" t="s">
        <v>4</v>
      </c>
      <c r="J346" s="6" t="s">
        <v>252</v>
      </c>
      <c r="K346" s="9">
        <v>800</v>
      </c>
      <c r="L346" s="44" t="s">
        <v>4</v>
      </c>
      <c r="M346" s="44"/>
      <c r="N346" s="44"/>
      <c r="O346" s="56" t="s">
        <v>4</v>
      </c>
      <c r="P346" s="9" t="s">
        <v>137</v>
      </c>
      <c r="Q346" s="6" t="s">
        <v>204</v>
      </c>
      <c r="R346" s="32" t="str">
        <f t="shared" si="40"/>
        <v>SUITCASE-DVRS(800) Crossband/No Inband; For APX (VHF+800) using Unknown or User-Defined Antenna</v>
      </c>
      <c r="S346" s="59">
        <f t="shared" si="41"/>
        <v>4</v>
      </c>
      <c r="T346" s="44">
        <f t="shared" si="42"/>
        <v>9</v>
      </c>
      <c r="U346" s="44">
        <f t="shared" si="43"/>
        <v>3</v>
      </c>
      <c r="V346" s="44">
        <f t="shared" si="44"/>
        <v>0</v>
      </c>
      <c r="W346" s="44">
        <f t="shared" si="45"/>
        <v>1254</v>
      </c>
      <c r="X346" s="44">
        <f t="shared" si="46"/>
        <v>18</v>
      </c>
      <c r="Y346" s="6">
        <f t="shared" si="47"/>
        <v>2</v>
      </c>
      <c r="Z346" s="32" t="s">
        <v>261</v>
      </c>
    </row>
    <row r="347" spans="1:26" s="6" customFormat="1" x14ac:dyDescent="0.3">
      <c r="B347" s="6" t="s">
        <v>4</v>
      </c>
      <c r="I347" s="6" t="s">
        <v>4</v>
      </c>
      <c r="J347" s="6" t="s">
        <v>252</v>
      </c>
      <c r="K347" s="9">
        <v>800</v>
      </c>
      <c r="L347" s="44" t="s">
        <v>4</v>
      </c>
      <c r="M347" s="44"/>
      <c r="N347" s="44"/>
      <c r="O347" s="56" t="s">
        <v>4</v>
      </c>
      <c r="P347" s="9" t="s">
        <v>24</v>
      </c>
      <c r="Q347" s="6" t="s">
        <v>204</v>
      </c>
      <c r="R347" s="32" t="str">
        <f t="shared" si="40"/>
        <v>SUITCASE-DVRS(800) Crossband/No Inband; For APX (VHF+800) using Single-Band Antenna(s)</v>
      </c>
      <c r="S347" s="59">
        <f t="shared" si="41"/>
        <v>4</v>
      </c>
      <c r="T347" s="44">
        <f t="shared" si="42"/>
        <v>9</v>
      </c>
      <c r="U347" s="44">
        <f t="shared" si="43"/>
        <v>3</v>
      </c>
      <c r="V347" s="44">
        <f t="shared" si="44"/>
        <v>1</v>
      </c>
      <c r="W347" s="44">
        <f t="shared" si="45"/>
        <v>1255</v>
      </c>
      <c r="X347" s="44">
        <f t="shared" si="46"/>
        <v>18</v>
      </c>
      <c r="Y347" s="6">
        <f t="shared" si="47"/>
        <v>2</v>
      </c>
      <c r="Z347" s="32" t="s">
        <v>261</v>
      </c>
    </row>
    <row r="348" spans="1:26" s="6" customFormat="1" x14ac:dyDescent="0.3">
      <c r="D348" s="6" t="s">
        <v>4</v>
      </c>
      <c r="J348" s="6" t="s">
        <v>252</v>
      </c>
      <c r="K348" s="9">
        <v>800</v>
      </c>
      <c r="L348" s="44" t="s">
        <v>4</v>
      </c>
      <c r="M348" s="44"/>
      <c r="N348" s="44"/>
      <c r="O348" s="56" t="s">
        <v>4</v>
      </c>
      <c r="P348" s="9" t="s">
        <v>229</v>
      </c>
      <c r="Q348" s="6" t="s">
        <v>204</v>
      </c>
      <c r="R348" s="32" t="str">
        <f t="shared" si="40"/>
        <v>SUITCASE-DVRS(800) Crossband/No Inband; For APX (VHF+800) using One All-Band Antenna</v>
      </c>
      <c r="S348" s="59">
        <f t="shared" si="41"/>
        <v>4</v>
      </c>
      <c r="T348" s="44">
        <f t="shared" si="42"/>
        <v>9</v>
      </c>
      <c r="U348" s="44">
        <f t="shared" si="43"/>
        <v>3</v>
      </c>
      <c r="V348" s="44">
        <f t="shared" si="44"/>
        <v>2</v>
      </c>
      <c r="W348" s="44">
        <f t="shared" si="45"/>
        <v>1256</v>
      </c>
      <c r="X348" s="44">
        <f t="shared" si="46"/>
        <v>18</v>
      </c>
      <c r="Y348" s="6">
        <f t="shared" si="47"/>
        <v>2</v>
      </c>
      <c r="Z348" s="32" t="s">
        <v>261</v>
      </c>
    </row>
    <row r="349" spans="1:26" s="6" customFormat="1" x14ac:dyDescent="0.3">
      <c r="E349" s="6" t="s">
        <v>4</v>
      </c>
      <c r="G349" s="6" t="s">
        <v>4</v>
      </c>
      <c r="K349" s="9">
        <v>800</v>
      </c>
      <c r="L349" s="44" t="s">
        <v>4</v>
      </c>
      <c r="M349" s="44"/>
      <c r="N349" s="44"/>
      <c r="O349" s="56" t="s">
        <v>4</v>
      </c>
      <c r="P349" s="9" t="s">
        <v>137</v>
      </c>
      <c r="Q349" s="6" t="s">
        <v>205</v>
      </c>
      <c r="R349" s="32" t="str">
        <f t="shared" si="40"/>
        <v>SUITCASE-DVRS(800) Inband &amp; Crossband; For APX (VHF+800) using Unknown or User-Defined Antenna</v>
      </c>
      <c r="S349" s="59">
        <f t="shared" si="41"/>
        <v>4</v>
      </c>
      <c r="T349" s="44">
        <f t="shared" si="42"/>
        <v>9</v>
      </c>
      <c r="U349" s="44">
        <f t="shared" si="43"/>
        <v>5</v>
      </c>
      <c r="V349" s="44">
        <f t="shared" si="44"/>
        <v>0</v>
      </c>
      <c r="W349" s="44">
        <f t="shared" si="45"/>
        <v>1260</v>
      </c>
      <c r="X349" s="44">
        <f t="shared" si="46"/>
        <v>10</v>
      </c>
      <c r="Y349" s="6">
        <f t="shared" si="47"/>
        <v>2</v>
      </c>
      <c r="Z349" s="32" t="s">
        <v>261</v>
      </c>
    </row>
    <row r="350" spans="1:26" s="6" customFormat="1" x14ac:dyDescent="0.3">
      <c r="B350" s="6" t="s">
        <v>4</v>
      </c>
      <c r="G350" s="6" t="s">
        <v>4</v>
      </c>
      <c r="K350" s="9">
        <v>800</v>
      </c>
      <c r="L350" s="44" t="s">
        <v>4</v>
      </c>
      <c r="M350" s="44"/>
      <c r="N350" s="44"/>
      <c r="O350" s="56" t="s">
        <v>4</v>
      </c>
      <c r="P350" s="9" t="s">
        <v>24</v>
      </c>
      <c r="Q350" s="6" t="s">
        <v>205</v>
      </c>
      <c r="R350" s="32" t="str">
        <f t="shared" si="40"/>
        <v>SUITCASE-DVRS(800) Inband &amp; Crossband; For APX (VHF+800) using Single-Band Antenna(s)</v>
      </c>
      <c r="S350" s="59">
        <f t="shared" si="41"/>
        <v>4</v>
      </c>
      <c r="T350" s="44">
        <f t="shared" si="42"/>
        <v>9</v>
      </c>
      <c r="U350" s="44">
        <f t="shared" si="43"/>
        <v>5</v>
      </c>
      <c r="V350" s="44">
        <f t="shared" si="44"/>
        <v>1</v>
      </c>
      <c r="W350" s="44">
        <f t="shared" si="45"/>
        <v>1261</v>
      </c>
      <c r="X350" s="44">
        <f t="shared" si="46"/>
        <v>8</v>
      </c>
      <c r="Y350" s="6">
        <f t="shared" si="47"/>
        <v>2</v>
      </c>
      <c r="Z350" s="32" t="s">
        <v>261</v>
      </c>
    </row>
    <row r="351" spans="1:26" s="6" customFormat="1" x14ac:dyDescent="0.3">
      <c r="E351" s="6" t="s">
        <v>4</v>
      </c>
      <c r="G351" s="6" t="s">
        <v>4</v>
      </c>
      <c r="K351" s="9">
        <v>800</v>
      </c>
      <c r="L351" s="44" t="s">
        <v>4</v>
      </c>
      <c r="M351" s="44"/>
      <c r="N351" s="44"/>
      <c r="O351" s="56" t="s">
        <v>4</v>
      </c>
      <c r="P351" s="9" t="s">
        <v>229</v>
      </c>
      <c r="Q351" s="6" t="s">
        <v>205</v>
      </c>
      <c r="R351" s="32" t="str">
        <f t="shared" si="40"/>
        <v>SUITCASE-DVRS(800) Inband &amp; Crossband; For APX (VHF+800) using One All-Band Antenna</v>
      </c>
      <c r="S351" s="59">
        <f t="shared" si="41"/>
        <v>4</v>
      </c>
      <c r="T351" s="44">
        <f t="shared" si="42"/>
        <v>9</v>
      </c>
      <c r="U351" s="44">
        <f t="shared" si="43"/>
        <v>5</v>
      </c>
      <c r="V351" s="44">
        <f t="shared" si="44"/>
        <v>2</v>
      </c>
      <c r="W351" s="44">
        <f t="shared" si="45"/>
        <v>1262</v>
      </c>
      <c r="X351" s="44">
        <f t="shared" si="46"/>
        <v>10</v>
      </c>
      <c r="Y351" s="6">
        <f t="shared" si="47"/>
        <v>2</v>
      </c>
      <c r="Z351" s="32" t="s">
        <v>261</v>
      </c>
    </row>
    <row r="352" spans="1:26" s="6" customFormat="1" x14ac:dyDescent="0.3">
      <c r="G352" s="6" t="s">
        <v>4</v>
      </c>
      <c r="K352" s="9">
        <v>800</v>
      </c>
      <c r="L352" s="44"/>
      <c r="M352" s="44" t="s">
        <v>4</v>
      </c>
      <c r="N352" s="44"/>
      <c r="O352" s="56" t="s">
        <v>4</v>
      </c>
      <c r="P352" s="9" t="s">
        <v>137</v>
      </c>
      <c r="Q352" s="6" t="s">
        <v>203</v>
      </c>
      <c r="R352" s="32" t="str">
        <f t="shared" si="40"/>
        <v>SUITCASE-DVRS(800) Inband/No Crossband; For APX (UHF+800) using Unknown or User-Defined Antenna</v>
      </c>
      <c r="S352" s="59">
        <f t="shared" si="41"/>
        <v>4</v>
      </c>
      <c r="T352" s="44">
        <f t="shared" si="42"/>
        <v>10</v>
      </c>
      <c r="U352" s="44">
        <f t="shared" si="43"/>
        <v>1</v>
      </c>
      <c r="V352" s="44">
        <f t="shared" si="44"/>
        <v>0</v>
      </c>
      <c r="W352" s="44">
        <f t="shared" si="45"/>
        <v>1265</v>
      </c>
      <c r="X352" s="44">
        <f t="shared" si="46"/>
        <v>6</v>
      </c>
      <c r="Y352" s="6">
        <f t="shared" si="47"/>
        <v>2</v>
      </c>
      <c r="Z352" s="32" t="s">
        <v>261</v>
      </c>
    </row>
    <row r="353" spans="2:26" s="6" customFormat="1" x14ac:dyDescent="0.3">
      <c r="B353" s="6" t="s">
        <v>4</v>
      </c>
      <c r="G353" s="6" t="s">
        <v>4</v>
      </c>
      <c r="K353" s="9">
        <v>800</v>
      </c>
      <c r="L353" s="44"/>
      <c r="M353" s="44" t="s">
        <v>4</v>
      </c>
      <c r="N353" s="44"/>
      <c r="O353" s="56" t="s">
        <v>4</v>
      </c>
      <c r="P353" s="9" t="s">
        <v>24</v>
      </c>
      <c r="Q353" s="6" t="s">
        <v>203</v>
      </c>
      <c r="R353" s="32" t="str">
        <f t="shared" si="40"/>
        <v>SUITCASE-DVRS(800) Inband/No Crossband; For APX (UHF+800) using Single-Band Antenna(s)</v>
      </c>
      <c r="S353" s="59">
        <f t="shared" si="41"/>
        <v>4</v>
      </c>
      <c r="T353" s="44">
        <f t="shared" si="42"/>
        <v>10</v>
      </c>
      <c r="U353" s="44">
        <f t="shared" si="43"/>
        <v>1</v>
      </c>
      <c r="V353" s="44">
        <f t="shared" si="44"/>
        <v>1</v>
      </c>
      <c r="W353" s="44">
        <f t="shared" si="45"/>
        <v>1266</v>
      </c>
      <c r="X353" s="44">
        <f t="shared" si="46"/>
        <v>8</v>
      </c>
      <c r="Y353" s="6">
        <f t="shared" si="47"/>
        <v>2</v>
      </c>
      <c r="Z353" s="32" t="s">
        <v>261</v>
      </c>
    </row>
    <row r="354" spans="2:26" s="6" customFormat="1" x14ac:dyDescent="0.3">
      <c r="G354" s="6" t="s">
        <v>4</v>
      </c>
      <c r="K354" s="9">
        <v>800</v>
      </c>
      <c r="L354" s="44"/>
      <c r="M354" s="44" t="s">
        <v>4</v>
      </c>
      <c r="N354" s="44"/>
      <c r="O354" s="56" t="s">
        <v>4</v>
      </c>
      <c r="P354" s="9" t="s">
        <v>229</v>
      </c>
      <c r="Q354" s="6" t="s">
        <v>203</v>
      </c>
      <c r="R354" s="32" t="str">
        <f t="shared" si="40"/>
        <v>SUITCASE-DVRS(800) Inband/No Crossband; For APX (UHF+800) using One All-Band Antenna</v>
      </c>
      <c r="S354" s="59">
        <f t="shared" si="41"/>
        <v>4</v>
      </c>
      <c r="T354" s="44">
        <f t="shared" si="42"/>
        <v>10</v>
      </c>
      <c r="U354" s="44">
        <f t="shared" si="43"/>
        <v>1</v>
      </c>
      <c r="V354" s="44">
        <f t="shared" si="44"/>
        <v>2</v>
      </c>
      <c r="W354" s="44">
        <f t="shared" si="45"/>
        <v>1267</v>
      </c>
      <c r="X354" s="44">
        <f t="shared" si="46"/>
        <v>6</v>
      </c>
      <c r="Y354" s="6">
        <f t="shared" si="47"/>
        <v>2</v>
      </c>
      <c r="Z354" s="32" t="s">
        <v>261</v>
      </c>
    </row>
    <row r="355" spans="2:26" s="6" customFormat="1" x14ac:dyDescent="0.3">
      <c r="D355" s="6" t="s">
        <v>4</v>
      </c>
      <c r="J355" s="6" t="s">
        <v>252</v>
      </c>
      <c r="K355" s="9">
        <v>800</v>
      </c>
      <c r="L355" s="44"/>
      <c r="M355" s="44" t="s">
        <v>4</v>
      </c>
      <c r="N355" s="44"/>
      <c r="O355" s="56" t="s">
        <v>4</v>
      </c>
      <c r="P355" s="9" t="s">
        <v>137</v>
      </c>
      <c r="Q355" s="6" t="s">
        <v>204</v>
      </c>
      <c r="R355" s="32" t="str">
        <f t="shared" si="40"/>
        <v>SUITCASE-DVRS(800) Crossband/No Inband; For APX (UHF+800) using Unknown or User-Defined Antenna</v>
      </c>
      <c r="S355" s="59">
        <f t="shared" si="41"/>
        <v>4</v>
      </c>
      <c r="T355" s="44">
        <f t="shared" si="42"/>
        <v>10</v>
      </c>
      <c r="U355" s="44">
        <f t="shared" si="43"/>
        <v>3</v>
      </c>
      <c r="V355" s="44">
        <f t="shared" si="44"/>
        <v>0</v>
      </c>
      <c r="W355" s="44">
        <f t="shared" si="45"/>
        <v>1271</v>
      </c>
      <c r="X355" s="44">
        <f t="shared" si="46"/>
        <v>18</v>
      </c>
      <c r="Y355" s="6">
        <f t="shared" si="47"/>
        <v>2</v>
      </c>
      <c r="Z355" s="32" t="s">
        <v>261</v>
      </c>
    </row>
    <row r="356" spans="2:26" s="6" customFormat="1" x14ac:dyDescent="0.3">
      <c r="B356" s="6" t="s">
        <v>4</v>
      </c>
      <c r="I356" s="6" t="s">
        <v>4</v>
      </c>
      <c r="J356" s="6" t="s">
        <v>252</v>
      </c>
      <c r="K356" s="9">
        <v>800</v>
      </c>
      <c r="L356" s="44"/>
      <c r="M356" s="44" t="s">
        <v>4</v>
      </c>
      <c r="N356" s="44"/>
      <c r="O356" s="56" t="s">
        <v>4</v>
      </c>
      <c r="P356" s="9" t="s">
        <v>24</v>
      </c>
      <c r="Q356" s="6" t="s">
        <v>204</v>
      </c>
      <c r="R356" s="32" t="str">
        <f t="shared" si="40"/>
        <v>SUITCASE-DVRS(800) Crossband/No Inband; For APX (UHF+800) using Single-Band Antenna(s)</v>
      </c>
      <c r="S356" s="59">
        <f t="shared" si="41"/>
        <v>4</v>
      </c>
      <c r="T356" s="44">
        <f t="shared" si="42"/>
        <v>10</v>
      </c>
      <c r="U356" s="44">
        <f t="shared" si="43"/>
        <v>3</v>
      </c>
      <c r="V356" s="44">
        <f t="shared" si="44"/>
        <v>1</v>
      </c>
      <c r="W356" s="44">
        <f t="shared" si="45"/>
        <v>1272</v>
      </c>
      <c r="X356" s="44">
        <f t="shared" si="46"/>
        <v>18</v>
      </c>
      <c r="Y356" s="6">
        <f t="shared" si="47"/>
        <v>2</v>
      </c>
      <c r="Z356" s="32" t="s">
        <v>261</v>
      </c>
    </row>
    <row r="357" spans="2:26" s="6" customFormat="1" x14ac:dyDescent="0.3">
      <c r="D357" s="6" t="s">
        <v>4</v>
      </c>
      <c r="J357" s="6" t="s">
        <v>252</v>
      </c>
      <c r="K357" s="9">
        <v>800</v>
      </c>
      <c r="L357" s="44"/>
      <c r="M357" s="44" t="s">
        <v>4</v>
      </c>
      <c r="N357" s="44"/>
      <c r="O357" s="56" t="s">
        <v>4</v>
      </c>
      <c r="P357" s="9" t="s">
        <v>229</v>
      </c>
      <c r="Q357" s="6" t="s">
        <v>204</v>
      </c>
      <c r="R357" s="32" t="str">
        <f t="shared" si="40"/>
        <v>SUITCASE-DVRS(800) Crossband/No Inband; For APX (UHF+800) using One All-Band Antenna</v>
      </c>
      <c r="S357" s="59">
        <f t="shared" si="41"/>
        <v>4</v>
      </c>
      <c r="T357" s="44">
        <f t="shared" si="42"/>
        <v>10</v>
      </c>
      <c r="U357" s="44">
        <f t="shared" si="43"/>
        <v>3</v>
      </c>
      <c r="V357" s="44">
        <f t="shared" si="44"/>
        <v>2</v>
      </c>
      <c r="W357" s="44">
        <f t="shared" si="45"/>
        <v>1273</v>
      </c>
      <c r="X357" s="44">
        <f t="shared" si="46"/>
        <v>18</v>
      </c>
      <c r="Y357" s="6">
        <f t="shared" si="47"/>
        <v>2</v>
      </c>
      <c r="Z357" s="32" t="s">
        <v>261</v>
      </c>
    </row>
    <row r="358" spans="2:26" s="6" customFormat="1" x14ac:dyDescent="0.3">
      <c r="E358" s="6" t="s">
        <v>4</v>
      </c>
      <c r="G358" s="6" t="s">
        <v>4</v>
      </c>
      <c r="K358" s="9">
        <v>800</v>
      </c>
      <c r="L358" s="44"/>
      <c r="M358" s="44" t="s">
        <v>4</v>
      </c>
      <c r="N358" s="44"/>
      <c r="O358" s="56" t="s">
        <v>4</v>
      </c>
      <c r="P358" s="9" t="s">
        <v>137</v>
      </c>
      <c r="Q358" s="6" t="s">
        <v>205</v>
      </c>
      <c r="R358" s="32" t="str">
        <f t="shared" si="40"/>
        <v>SUITCASE-DVRS(800) Inband &amp; Crossband; For APX (UHF+800) using Unknown or User-Defined Antenna</v>
      </c>
      <c r="S358" s="59">
        <f t="shared" si="41"/>
        <v>4</v>
      </c>
      <c r="T358" s="44">
        <f t="shared" si="42"/>
        <v>10</v>
      </c>
      <c r="U358" s="44">
        <f t="shared" si="43"/>
        <v>5</v>
      </c>
      <c r="V358" s="44">
        <f t="shared" si="44"/>
        <v>0</v>
      </c>
      <c r="W358" s="44">
        <f t="shared" si="45"/>
        <v>1277</v>
      </c>
      <c r="X358" s="44">
        <f t="shared" si="46"/>
        <v>10</v>
      </c>
      <c r="Y358" s="6">
        <f t="shared" si="47"/>
        <v>2</v>
      </c>
      <c r="Z358" s="32" t="s">
        <v>261</v>
      </c>
    </row>
    <row r="359" spans="2:26" s="6" customFormat="1" x14ac:dyDescent="0.3">
      <c r="B359" s="6" t="s">
        <v>4</v>
      </c>
      <c r="G359" s="6" t="s">
        <v>4</v>
      </c>
      <c r="K359" s="9">
        <v>800</v>
      </c>
      <c r="L359" s="44"/>
      <c r="M359" s="44" t="s">
        <v>4</v>
      </c>
      <c r="N359" s="44"/>
      <c r="O359" s="56" t="s">
        <v>4</v>
      </c>
      <c r="P359" s="9" t="s">
        <v>24</v>
      </c>
      <c r="Q359" s="6" t="s">
        <v>205</v>
      </c>
      <c r="R359" s="32" t="str">
        <f t="shared" si="40"/>
        <v>SUITCASE-DVRS(800) Inband &amp; Crossband; For APX (UHF+800) using Single-Band Antenna(s)</v>
      </c>
      <c r="S359" s="59">
        <f t="shared" si="41"/>
        <v>4</v>
      </c>
      <c r="T359" s="44">
        <f t="shared" si="42"/>
        <v>10</v>
      </c>
      <c r="U359" s="44">
        <f t="shared" si="43"/>
        <v>5</v>
      </c>
      <c r="V359" s="44">
        <f t="shared" si="44"/>
        <v>1</v>
      </c>
      <c r="W359" s="44">
        <f t="shared" si="45"/>
        <v>1278</v>
      </c>
      <c r="X359" s="44">
        <f t="shared" si="46"/>
        <v>8</v>
      </c>
      <c r="Y359" s="6">
        <f t="shared" si="47"/>
        <v>2</v>
      </c>
      <c r="Z359" s="32" t="s">
        <v>261</v>
      </c>
    </row>
    <row r="360" spans="2:26" s="6" customFormat="1" x14ac:dyDescent="0.3">
      <c r="E360" s="6" t="s">
        <v>4</v>
      </c>
      <c r="G360" s="6" t="s">
        <v>4</v>
      </c>
      <c r="K360" s="9">
        <v>800</v>
      </c>
      <c r="L360" s="44"/>
      <c r="M360" s="44" t="s">
        <v>4</v>
      </c>
      <c r="N360" s="44"/>
      <c r="O360" s="56" t="s">
        <v>4</v>
      </c>
      <c r="P360" s="9" t="s">
        <v>229</v>
      </c>
      <c r="Q360" s="6" t="s">
        <v>205</v>
      </c>
      <c r="R360" s="32" t="str">
        <f t="shared" si="40"/>
        <v>SUITCASE-DVRS(800) Inband &amp; Crossband; For APX (UHF+800) using One All-Band Antenna</v>
      </c>
      <c r="S360" s="59">
        <f t="shared" si="41"/>
        <v>4</v>
      </c>
      <c r="T360" s="44">
        <f t="shared" si="42"/>
        <v>10</v>
      </c>
      <c r="U360" s="44">
        <f t="shared" si="43"/>
        <v>5</v>
      </c>
      <c r="V360" s="44">
        <f t="shared" si="44"/>
        <v>2</v>
      </c>
      <c r="W360" s="44">
        <f t="shared" si="45"/>
        <v>1279</v>
      </c>
      <c r="X360" s="44">
        <f t="shared" si="46"/>
        <v>10</v>
      </c>
      <c r="Y360" s="6">
        <f t="shared" si="47"/>
        <v>2</v>
      </c>
      <c r="Z360" s="32" t="s">
        <v>261</v>
      </c>
    </row>
    <row r="361" spans="2:26" s="6" customFormat="1" x14ac:dyDescent="0.3">
      <c r="G361" s="6" t="s">
        <v>4</v>
      </c>
      <c r="K361" s="9">
        <v>800</v>
      </c>
      <c r="L361" s="44" t="s">
        <v>4</v>
      </c>
      <c r="M361" s="44" t="s">
        <v>4</v>
      </c>
      <c r="N361" s="44"/>
      <c r="O361" s="56" t="s">
        <v>4</v>
      </c>
      <c r="P361" s="9" t="s">
        <v>137</v>
      </c>
      <c r="Q361" s="6" t="s">
        <v>203</v>
      </c>
      <c r="R361" s="32" t="str">
        <f t="shared" si="40"/>
        <v>SUITCASE-DVRS(800) Inband/No Crossband; For APX (VHF+UHF+800) using Unknown or User-Defined Antenna</v>
      </c>
      <c r="S361" s="59">
        <f t="shared" si="41"/>
        <v>4</v>
      </c>
      <c r="T361" s="44">
        <f t="shared" si="42"/>
        <v>11</v>
      </c>
      <c r="U361" s="44">
        <f t="shared" si="43"/>
        <v>1</v>
      </c>
      <c r="V361" s="44">
        <f t="shared" si="44"/>
        <v>0</v>
      </c>
      <c r="W361" s="44">
        <f t="shared" si="45"/>
        <v>1282</v>
      </c>
      <c r="X361" s="44">
        <f t="shared" si="46"/>
        <v>6</v>
      </c>
      <c r="Y361" s="6">
        <f t="shared" si="47"/>
        <v>3</v>
      </c>
      <c r="Z361" s="32" t="s">
        <v>261</v>
      </c>
    </row>
    <row r="362" spans="2:26" s="6" customFormat="1" x14ac:dyDescent="0.3">
      <c r="B362" s="6" t="s">
        <v>4</v>
      </c>
      <c r="G362" s="6" t="s">
        <v>4</v>
      </c>
      <c r="K362" s="9">
        <v>800</v>
      </c>
      <c r="L362" s="44" t="s">
        <v>4</v>
      </c>
      <c r="M362" s="44" t="s">
        <v>4</v>
      </c>
      <c r="N362" s="44"/>
      <c r="O362" s="56" t="s">
        <v>4</v>
      </c>
      <c r="P362" s="9" t="s">
        <v>24</v>
      </c>
      <c r="Q362" s="6" t="s">
        <v>203</v>
      </c>
      <c r="R362" s="32" t="str">
        <f t="shared" si="40"/>
        <v>SUITCASE-DVRS(800) Inband/No Crossband; For APX (VHF+UHF+800) using Single-Band Antenna(s)</v>
      </c>
      <c r="S362" s="59">
        <f t="shared" si="41"/>
        <v>4</v>
      </c>
      <c r="T362" s="44">
        <f t="shared" si="42"/>
        <v>11</v>
      </c>
      <c r="U362" s="44">
        <f t="shared" si="43"/>
        <v>1</v>
      </c>
      <c r="V362" s="44">
        <f t="shared" si="44"/>
        <v>1</v>
      </c>
      <c r="W362" s="44">
        <f t="shared" si="45"/>
        <v>1283</v>
      </c>
      <c r="X362" s="44">
        <f t="shared" si="46"/>
        <v>8</v>
      </c>
      <c r="Y362" s="6">
        <f t="shared" si="47"/>
        <v>3</v>
      </c>
      <c r="Z362" s="32" t="s">
        <v>261</v>
      </c>
    </row>
    <row r="363" spans="2:26" s="6" customFormat="1" x14ac:dyDescent="0.3">
      <c r="G363" s="6" t="s">
        <v>4</v>
      </c>
      <c r="K363" s="9">
        <v>800</v>
      </c>
      <c r="L363" s="44" t="s">
        <v>4</v>
      </c>
      <c r="M363" s="44" t="s">
        <v>4</v>
      </c>
      <c r="N363" s="44"/>
      <c r="O363" s="56" t="s">
        <v>4</v>
      </c>
      <c r="P363" s="9" t="s">
        <v>229</v>
      </c>
      <c r="Q363" s="6" t="s">
        <v>203</v>
      </c>
      <c r="R363" s="32" t="str">
        <f t="shared" si="40"/>
        <v>SUITCASE-DVRS(800) Inband/No Crossband; For APX (VHF+UHF+800) using One All-Band Antenna</v>
      </c>
      <c r="S363" s="59">
        <f t="shared" si="41"/>
        <v>4</v>
      </c>
      <c r="T363" s="44">
        <f t="shared" si="42"/>
        <v>11</v>
      </c>
      <c r="U363" s="44">
        <f t="shared" si="43"/>
        <v>1</v>
      </c>
      <c r="V363" s="44">
        <f t="shared" si="44"/>
        <v>2</v>
      </c>
      <c r="W363" s="44">
        <f t="shared" si="45"/>
        <v>1284</v>
      </c>
      <c r="X363" s="44">
        <f t="shared" si="46"/>
        <v>6</v>
      </c>
      <c r="Y363" s="6">
        <f t="shared" si="47"/>
        <v>3</v>
      </c>
      <c r="Z363" s="32" t="s">
        <v>261</v>
      </c>
    </row>
    <row r="364" spans="2:26" s="6" customFormat="1" x14ac:dyDescent="0.3">
      <c r="F364" s="6" t="s">
        <v>4</v>
      </c>
      <c r="J364" s="6" t="s">
        <v>252</v>
      </c>
      <c r="K364" s="9">
        <v>800</v>
      </c>
      <c r="L364" s="44" t="s">
        <v>4</v>
      </c>
      <c r="M364" s="44" t="s">
        <v>4</v>
      </c>
      <c r="N364" s="44"/>
      <c r="O364" s="56" t="s">
        <v>4</v>
      </c>
      <c r="P364" s="9" t="s">
        <v>137</v>
      </c>
      <c r="Q364" s="6" t="s">
        <v>204</v>
      </c>
      <c r="R364" s="32" t="str">
        <f t="shared" si="40"/>
        <v>SUITCASE-DVRS(800) Crossband/No Inband; For APX (VHF+UHF+800) using Unknown or User-Defined Antenna</v>
      </c>
      <c r="S364" s="59">
        <f t="shared" si="41"/>
        <v>4</v>
      </c>
      <c r="T364" s="44">
        <f t="shared" si="42"/>
        <v>11</v>
      </c>
      <c r="U364" s="44">
        <f t="shared" si="43"/>
        <v>3</v>
      </c>
      <c r="V364" s="44">
        <f t="shared" si="44"/>
        <v>0</v>
      </c>
      <c r="W364" s="44">
        <f t="shared" si="45"/>
        <v>1288</v>
      </c>
      <c r="X364" s="44">
        <f t="shared" si="46"/>
        <v>18</v>
      </c>
      <c r="Y364" s="6">
        <f t="shared" si="47"/>
        <v>3</v>
      </c>
      <c r="Z364" s="32" t="s">
        <v>261</v>
      </c>
    </row>
    <row r="365" spans="2:26" s="6" customFormat="1" x14ac:dyDescent="0.3">
      <c r="B365" s="6" t="s">
        <v>4</v>
      </c>
      <c r="I365" s="6" t="s">
        <v>4</v>
      </c>
      <c r="J365" s="6" t="s">
        <v>252</v>
      </c>
      <c r="K365" s="9">
        <v>800</v>
      </c>
      <c r="L365" s="44" t="s">
        <v>4</v>
      </c>
      <c r="M365" s="44" t="s">
        <v>4</v>
      </c>
      <c r="N365" s="44"/>
      <c r="O365" s="56" t="s">
        <v>4</v>
      </c>
      <c r="P365" s="9" t="s">
        <v>24</v>
      </c>
      <c r="Q365" s="6" t="s">
        <v>204</v>
      </c>
      <c r="R365" s="32" t="str">
        <f t="shared" si="40"/>
        <v>SUITCASE-DVRS(800) Crossband/No Inband; For APX (VHF+UHF+800) using Single-Band Antenna(s)</v>
      </c>
      <c r="S365" s="59">
        <f t="shared" si="41"/>
        <v>4</v>
      </c>
      <c r="T365" s="44">
        <f t="shared" si="42"/>
        <v>11</v>
      </c>
      <c r="U365" s="44">
        <f t="shared" si="43"/>
        <v>3</v>
      </c>
      <c r="V365" s="44">
        <f t="shared" si="44"/>
        <v>1</v>
      </c>
      <c r="W365" s="44">
        <f t="shared" si="45"/>
        <v>1289</v>
      </c>
      <c r="X365" s="44">
        <f t="shared" si="46"/>
        <v>18</v>
      </c>
      <c r="Y365" s="6">
        <f t="shared" si="47"/>
        <v>3</v>
      </c>
      <c r="Z365" s="32" t="s">
        <v>261</v>
      </c>
    </row>
    <row r="366" spans="2:26" s="6" customFormat="1" x14ac:dyDescent="0.3">
      <c r="F366" s="6" t="s">
        <v>4</v>
      </c>
      <c r="J366" s="6" t="s">
        <v>252</v>
      </c>
      <c r="K366" s="9">
        <v>800</v>
      </c>
      <c r="L366" s="44" t="s">
        <v>4</v>
      </c>
      <c r="M366" s="44" t="s">
        <v>4</v>
      </c>
      <c r="N366" s="44"/>
      <c r="O366" s="56" t="s">
        <v>4</v>
      </c>
      <c r="P366" s="9" t="s">
        <v>229</v>
      </c>
      <c r="Q366" s="6" t="s">
        <v>204</v>
      </c>
      <c r="R366" s="32" t="str">
        <f t="shared" si="40"/>
        <v>SUITCASE-DVRS(800) Crossband/No Inband; For APX (VHF+UHF+800) using One All-Band Antenna</v>
      </c>
      <c r="S366" s="59">
        <f t="shared" si="41"/>
        <v>4</v>
      </c>
      <c r="T366" s="44">
        <f t="shared" si="42"/>
        <v>11</v>
      </c>
      <c r="U366" s="44">
        <f t="shared" si="43"/>
        <v>3</v>
      </c>
      <c r="V366" s="44">
        <f t="shared" si="44"/>
        <v>2</v>
      </c>
      <c r="W366" s="44">
        <f t="shared" si="45"/>
        <v>1290</v>
      </c>
      <c r="X366" s="44">
        <f t="shared" si="46"/>
        <v>18</v>
      </c>
      <c r="Y366" s="6">
        <f t="shared" si="47"/>
        <v>3</v>
      </c>
      <c r="Z366" s="32" t="s">
        <v>261</v>
      </c>
    </row>
    <row r="367" spans="2:26" s="6" customFormat="1" x14ac:dyDescent="0.3">
      <c r="E367" s="6" t="s">
        <v>4</v>
      </c>
      <c r="G367" s="6" t="s">
        <v>4</v>
      </c>
      <c r="K367" s="9">
        <v>800</v>
      </c>
      <c r="L367" s="44" t="s">
        <v>4</v>
      </c>
      <c r="M367" s="44" t="s">
        <v>4</v>
      </c>
      <c r="N367" s="44"/>
      <c r="O367" s="56" t="s">
        <v>4</v>
      </c>
      <c r="P367" s="9" t="s">
        <v>137</v>
      </c>
      <c r="Q367" s="6" t="s">
        <v>205</v>
      </c>
      <c r="R367" s="32" t="str">
        <f t="shared" si="40"/>
        <v>SUITCASE-DVRS(800) Inband &amp; Crossband; For APX (VHF+UHF+800) using Unknown or User-Defined Antenna</v>
      </c>
      <c r="S367" s="59">
        <f t="shared" si="41"/>
        <v>4</v>
      </c>
      <c r="T367" s="44">
        <f t="shared" si="42"/>
        <v>11</v>
      </c>
      <c r="U367" s="44">
        <f t="shared" si="43"/>
        <v>5</v>
      </c>
      <c r="V367" s="44">
        <f t="shared" si="44"/>
        <v>0</v>
      </c>
      <c r="W367" s="44">
        <f t="shared" si="45"/>
        <v>1294</v>
      </c>
      <c r="X367" s="44">
        <f t="shared" si="46"/>
        <v>10</v>
      </c>
      <c r="Y367" s="6">
        <f t="shared" si="47"/>
        <v>3</v>
      </c>
      <c r="Z367" s="32" t="s">
        <v>261</v>
      </c>
    </row>
    <row r="368" spans="2:26" s="6" customFormat="1" x14ac:dyDescent="0.3">
      <c r="B368" s="6" t="s">
        <v>4</v>
      </c>
      <c r="G368" s="6" t="s">
        <v>4</v>
      </c>
      <c r="K368" s="9">
        <v>800</v>
      </c>
      <c r="L368" s="44" t="s">
        <v>4</v>
      </c>
      <c r="M368" s="44" t="s">
        <v>4</v>
      </c>
      <c r="N368" s="44"/>
      <c r="O368" s="56" t="s">
        <v>4</v>
      </c>
      <c r="P368" s="9" t="s">
        <v>24</v>
      </c>
      <c r="Q368" s="6" t="s">
        <v>205</v>
      </c>
      <c r="R368" s="32" t="str">
        <f t="shared" si="40"/>
        <v>SUITCASE-DVRS(800) Inband &amp; Crossband; For APX (VHF+UHF+800) using Single-Band Antenna(s)</v>
      </c>
      <c r="S368" s="59">
        <f t="shared" si="41"/>
        <v>4</v>
      </c>
      <c r="T368" s="44">
        <f t="shared" si="42"/>
        <v>11</v>
      </c>
      <c r="U368" s="44">
        <f t="shared" si="43"/>
        <v>5</v>
      </c>
      <c r="V368" s="44">
        <f t="shared" si="44"/>
        <v>1</v>
      </c>
      <c r="W368" s="44">
        <f t="shared" si="45"/>
        <v>1295</v>
      </c>
      <c r="X368" s="44">
        <f t="shared" si="46"/>
        <v>8</v>
      </c>
      <c r="Y368" s="6">
        <f t="shared" si="47"/>
        <v>3</v>
      </c>
      <c r="Z368" s="32" t="s">
        <v>261</v>
      </c>
    </row>
    <row r="369" spans="1:26" s="6" customFormat="1" x14ac:dyDescent="0.3">
      <c r="E369" s="6" t="s">
        <v>4</v>
      </c>
      <c r="G369" s="6" t="s">
        <v>4</v>
      </c>
      <c r="K369" s="9">
        <v>800</v>
      </c>
      <c r="L369" s="44" t="s">
        <v>4</v>
      </c>
      <c r="M369" s="44" t="s">
        <v>4</v>
      </c>
      <c r="N369" s="44"/>
      <c r="O369" s="56" t="s">
        <v>4</v>
      </c>
      <c r="P369" s="9" t="s">
        <v>229</v>
      </c>
      <c r="Q369" s="6" t="s">
        <v>205</v>
      </c>
      <c r="R369" s="32" t="str">
        <f t="shared" si="40"/>
        <v>SUITCASE-DVRS(800) Inband &amp; Crossband; For APX (VHF+UHF+800) using One All-Band Antenna</v>
      </c>
      <c r="S369" s="59">
        <f t="shared" si="41"/>
        <v>4</v>
      </c>
      <c r="T369" s="44">
        <f t="shared" si="42"/>
        <v>11</v>
      </c>
      <c r="U369" s="44">
        <f t="shared" si="43"/>
        <v>5</v>
      </c>
      <c r="V369" s="44">
        <f t="shared" si="44"/>
        <v>2</v>
      </c>
      <c r="W369" s="44">
        <f t="shared" si="45"/>
        <v>1296</v>
      </c>
      <c r="X369" s="44">
        <f t="shared" si="46"/>
        <v>10</v>
      </c>
      <c r="Y369" s="6">
        <f t="shared" si="47"/>
        <v>3</v>
      </c>
      <c r="Z369" s="32" t="s">
        <v>261</v>
      </c>
    </row>
    <row r="370" spans="1:26" s="6" customFormat="1" x14ac:dyDescent="0.3">
      <c r="A370" s="6" t="s">
        <v>4</v>
      </c>
      <c r="G370" s="6" t="s">
        <v>4</v>
      </c>
      <c r="K370" s="9">
        <v>800</v>
      </c>
      <c r="L370" s="44"/>
      <c r="M370" s="44"/>
      <c r="N370" s="56" t="s">
        <v>4</v>
      </c>
      <c r="O370" s="56" t="s">
        <v>4</v>
      </c>
      <c r="P370" s="9" t="s">
        <v>137</v>
      </c>
      <c r="Q370" s="6" t="s">
        <v>212</v>
      </c>
      <c r="R370" s="32" t="str">
        <f t="shared" si="40"/>
        <v>SUITCASE-DVRS(800) Inband; For APX (700+800) using Unknown or User-Defined Antenna</v>
      </c>
      <c r="S370" s="59">
        <f t="shared" si="41"/>
        <v>4</v>
      </c>
      <c r="T370" s="44">
        <f t="shared" si="42"/>
        <v>12</v>
      </c>
      <c r="U370" s="44">
        <f t="shared" si="43"/>
        <v>2</v>
      </c>
      <c r="V370" s="44">
        <f t="shared" si="44"/>
        <v>0</v>
      </c>
      <c r="W370" s="44">
        <f t="shared" si="45"/>
        <v>1302</v>
      </c>
      <c r="X370" s="44">
        <f t="shared" si="46"/>
        <v>7</v>
      </c>
      <c r="Y370" s="6">
        <f t="shared" si="47"/>
        <v>1</v>
      </c>
      <c r="Z370" s="32" t="s">
        <v>261</v>
      </c>
    </row>
    <row r="371" spans="1:26" s="6" customFormat="1" x14ac:dyDescent="0.3">
      <c r="A371" s="6" t="s">
        <v>4</v>
      </c>
      <c r="G371" s="6" t="s">
        <v>4</v>
      </c>
      <c r="K371" s="9">
        <v>800</v>
      </c>
      <c r="L371" s="44"/>
      <c r="M371" s="44"/>
      <c r="N371" s="56" t="s">
        <v>4</v>
      </c>
      <c r="O371" s="56" t="s">
        <v>4</v>
      </c>
      <c r="P371" s="9" t="s">
        <v>24</v>
      </c>
      <c r="Q371" s="6" t="s">
        <v>212</v>
      </c>
      <c r="R371" s="32" t="str">
        <f t="shared" si="40"/>
        <v>SUITCASE-DVRS(800) Inband; For APX (700+800) using Single-Band Antenna(s)</v>
      </c>
      <c r="S371" s="59">
        <f t="shared" si="41"/>
        <v>4</v>
      </c>
      <c r="T371" s="44">
        <f t="shared" si="42"/>
        <v>12</v>
      </c>
      <c r="U371" s="44">
        <f t="shared" si="43"/>
        <v>2</v>
      </c>
      <c r="V371" s="44">
        <f t="shared" si="44"/>
        <v>1</v>
      </c>
      <c r="W371" s="44">
        <f t="shared" si="45"/>
        <v>1303</v>
      </c>
      <c r="X371" s="44">
        <f t="shared" si="46"/>
        <v>7</v>
      </c>
      <c r="Y371" s="6">
        <f t="shared" si="47"/>
        <v>1</v>
      </c>
      <c r="Z371" s="32" t="s">
        <v>261</v>
      </c>
    </row>
    <row r="372" spans="1:26" s="6" customFormat="1" x14ac:dyDescent="0.3">
      <c r="A372" s="6" t="s">
        <v>4</v>
      </c>
      <c r="G372" s="6" t="s">
        <v>4</v>
      </c>
      <c r="K372" s="9">
        <v>800</v>
      </c>
      <c r="L372" s="44"/>
      <c r="M372" s="44"/>
      <c r="N372" s="56" t="s">
        <v>4</v>
      </c>
      <c r="O372" s="56" t="s">
        <v>4</v>
      </c>
      <c r="P372" s="9" t="s">
        <v>229</v>
      </c>
      <c r="Q372" s="6" t="s">
        <v>212</v>
      </c>
      <c r="R372" s="32" t="str">
        <f t="shared" si="40"/>
        <v>SUITCASE-DVRS(800) Inband; For APX (700+800) using One All-Band Antenna</v>
      </c>
      <c r="S372" s="59">
        <f t="shared" si="41"/>
        <v>4</v>
      </c>
      <c r="T372" s="44">
        <f t="shared" si="42"/>
        <v>12</v>
      </c>
      <c r="U372" s="44">
        <f t="shared" si="43"/>
        <v>2</v>
      </c>
      <c r="V372" s="44">
        <f t="shared" si="44"/>
        <v>2</v>
      </c>
      <c r="W372" s="44">
        <f t="shared" si="45"/>
        <v>1304</v>
      </c>
      <c r="X372" s="44">
        <f t="shared" si="46"/>
        <v>7</v>
      </c>
      <c r="Y372" s="6">
        <f t="shared" si="47"/>
        <v>1</v>
      </c>
      <c r="Z372" s="32" t="s">
        <v>261</v>
      </c>
    </row>
    <row r="373" spans="1:26" s="6" customFormat="1" x14ac:dyDescent="0.3">
      <c r="J373" s="6" t="s">
        <v>16</v>
      </c>
      <c r="K373" s="9">
        <v>800</v>
      </c>
      <c r="L373" s="44"/>
      <c r="M373" s="44"/>
      <c r="N373" s="56" t="s">
        <v>4</v>
      </c>
      <c r="O373" s="56" t="s">
        <v>4</v>
      </c>
      <c r="P373" s="9" t="s">
        <v>137</v>
      </c>
      <c r="Q373" s="6" t="s">
        <v>204</v>
      </c>
      <c r="R373" s="32" t="str">
        <f t="shared" si="40"/>
        <v>SUITCASE-DVRS(800) Crossband/No Inband; For APX (700+800) using Unknown or User-Defined Antenna</v>
      </c>
      <c r="S373" s="59">
        <f t="shared" si="41"/>
        <v>4</v>
      </c>
      <c r="T373" s="44">
        <f t="shared" si="42"/>
        <v>12</v>
      </c>
      <c r="U373" s="44">
        <f t="shared" si="43"/>
        <v>3</v>
      </c>
      <c r="V373" s="44">
        <f t="shared" si="44"/>
        <v>0</v>
      </c>
      <c r="W373" s="44">
        <f t="shared" si="45"/>
        <v>1305</v>
      </c>
      <c r="X373" s="44">
        <f t="shared" si="46"/>
        <v>0</v>
      </c>
      <c r="Y373" s="6">
        <f t="shared" si="47"/>
        <v>1</v>
      </c>
      <c r="Z373" s="32" t="s">
        <v>261</v>
      </c>
    </row>
    <row r="374" spans="1:26" s="6" customFormat="1" x14ac:dyDescent="0.3">
      <c r="J374" s="6" t="s">
        <v>16</v>
      </c>
      <c r="K374" s="9">
        <v>800</v>
      </c>
      <c r="L374" s="44"/>
      <c r="M374" s="44"/>
      <c r="N374" s="56" t="s">
        <v>4</v>
      </c>
      <c r="O374" s="56" t="s">
        <v>4</v>
      </c>
      <c r="P374" s="9" t="s">
        <v>24</v>
      </c>
      <c r="Q374" s="6" t="s">
        <v>204</v>
      </c>
      <c r="R374" s="32" t="str">
        <f t="shared" si="40"/>
        <v>SUITCASE-DVRS(800) Crossband/No Inband; For APX (700+800) using Single-Band Antenna(s)</v>
      </c>
      <c r="S374" s="59">
        <f t="shared" si="41"/>
        <v>4</v>
      </c>
      <c r="T374" s="44">
        <f t="shared" si="42"/>
        <v>12</v>
      </c>
      <c r="U374" s="44">
        <f t="shared" si="43"/>
        <v>3</v>
      </c>
      <c r="V374" s="44">
        <f t="shared" si="44"/>
        <v>1</v>
      </c>
      <c r="W374" s="44">
        <f t="shared" si="45"/>
        <v>1306</v>
      </c>
      <c r="X374" s="44">
        <f t="shared" si="46"/>
        <v>0</v>
      </c>
      <c r="Y374" s="6">
        <f t="shared" si="47"/>
        <v>1</v>
      </c>
      <c r="Z374" s="32" t="s">
        <v>261</v>
      </c>
    </row>
    <row r="375" spans="1:26" s="6" customFormat="1" x14ac:dyDescent="0.3">
      <c r="J375" s="6" t="s">
        <v>16</v>
      </c>
      <c r="K375" s="9">
        <v>800</v>
      </c>
      <c r="L375" s="44"/>
      <c r="M375" s="44"/>
      <c r="N375" s="56" t="s">
        <v>4</v>
      </c>
      <c r="O375" s="56" t="s">
        <v>4</v>
      </c>
      <c r="P375" s="9" t="s">
        <v>229</v>
      </c>
      <c r="Q375" s="6" t="s">
        <v>204</v>
      </c>
      <c r="R375" s="32" t="str">
        <f t="shared" si="40"/>
        <v>SUITCASE-DVRS(800) Crossband/No Inband; For APX (700+800) using One All-Band Antenna</v>
      </c>
      <c r="S375" s="59">
        <f t="shared" si="41"/>
        <v>4</v>
      </c>
      <c r="T375" s="44">
        <f t="shared" si="42"/>
        <v>12</v>
      </c>
      <c r="U375" s="44">
        <f t="shared" si="43"/>
        <v>3</v>
      </c>
      <c r="V375" s="44">
        <f t="shared" si="44"/>
        <v>2</v>
      </c>
      <c r="W375" s="44">
        <f t="shared" si="45"/>
        <v>1307</v>
      </c>
      <c r="X375" s="44">
        <f t="shared" si="46"/>
        <v>0</v>
      </c>
      <c r="Y375" s="6">
        <f t="shared" si="47"/>
        <v>1</v>
      </c>
      <c r="Z375" s="32" t="s">
        <v>261</v>
      </c>
    </row>
    <row r="376" spans="1:26" s="6" customFormat="1" x14ac:dyDescent="0.3">
      <c r="G376" s="6" t="s">
        <v>4</v>
      </c>
      <c r="K376" s="9">
        <v>800</v>
      </c>
      <c r="L376" s="44" t="s">
        <v>4</v>
      </c>
      <c r="M376" s="44"/>
      <c r="N376" s="56" t="s">
        <v>4</v>
      </c>
      <c r="O376" s="56" t="s">
        <v>4</v>
      </c>
      <c r="P376" s="9" t="s">
        <v>137</v>
      </c>
      <c r="Q376" s="6" t="s">
        <v>203</v>
      </c>
      <c r="R376" s="32" t="str">
        <f t="shared" si="40"/>
        <v>SUITCASE-DVRS(800) Inband/No Crossband; For APX (VHF+700+800) using Unknown or User-Defined Antenna</v>
      </c>
      <c r="S376" s="59">
        <f t="shared" si="41"/>
        <v>4</v>
      </c>
      <c r="T376" s="44">
        <f t="shared" si="42"/>
        <v>13</v>
      </c>
      <c r="U376" s="44">
        <f t="shared" si="43"/>
        <v>1</v>
      </c>
      <c r="V376" s="44">
        <f t="shared" si="44"/>
        <v>0</v>
      </c>
      <c r="W376" s="44">
        <f t="shared" si="45"/>
        <v>1316</v>
      </c>
      <c r="X376" s="44">
        <f t="shared" si="46"/>
        <v>6</v>
      </c>
      <c r="Y376" s="6">
        <f t="shared" si="47"/>
        <v>2</v>
      </c>
      <c r="Z376" s="32" t="s">
        <v>261</v>
      </c>
    </row>
    <row r="377" spans="1:26" s="6" customFormat="1" x14ac:dyDescent="0.3">
      <c r="B377" s="6" t="s">
        <v>4</v>
      </c>
      <c r="G377" s="6" t="s">
        <v>4</v>
      </c>
      <c r="K377" s="9">
        <v>800</v>
      </c>
      <c r="L377" s="44" t="s">
        <v>4</v>
      </c>
      <c r="M377" s="44"/>
      <c r="N377" s="56" t="s">
        <v>4</v>
      </c>
      <c r="O377" s="56" t="s">
        <v>4</v>
      </c>
      <c r="P377" s="9" t="s">
        <v>24</v>
      </c>
      <c r="Q377" s="6" t="s">
        <v>203</v>
      </c>
      <c r="R377" s="32" t="str">
        <f t="shared" si="40"/>
        <v>SUITCASE-DVRS(800) Inband/No Crossband; For APX (VHF+700+800) using Single-Band Antenna(s)</v>
      </c>
      <c r="S377" s="59">
        <f t="shared" si="41"/>
        <v>4</v>
      </c>
      <c r="T377" s="44">
        <f t="shared" si="42"/>
        <v>13</v>
      </c>
      <c r="U377" s="44">
        <f t="shared" si="43"/>
        <v>1</v>
      </c>
      <c r="V377" s="44">
        <f t="shared" si="44"/>
        <v>1</v>
      </c>
      <c r="W377" s="44">
        <f t="shared" si="45"/>
        <v>1317</v>
      </c>
      <c r="X377" s="44">
        <f t="shared" si="46"/>
        <v>8</v>
      </c>
      <c r="Y377" s="6">
        <f t="shared" si="47"/>
        <v>2</v>
      </c>
      <c r="Z377" s="32" t="s">
        <v>261</v>
      </c>
    </row>
    <row r="378" spans="1:26" s="6" customFormat="1" x14ac:dyDescent="0.3">
      <c r="G378" s="6" t="s">
        <v>4</v>
      </c>
      <c r="K378" s="9">
        <v>800</v>
      </c>
      <c r="L378" s="44" t="s">
        <v>4</v>
      </c>
      <c r="M378" s="44"/>
      <c r="N378" s="56" t="s">
        <v>4</v>
      </c>
      <c r="O378" s="56" t="s">
        <v>4</v>
      </c>
      <c r="P378" s="9" t="s">
        <v>229</v>
      </c>
      <c r="Q378" s="6" t="s">
        <v>203</v>
      </c>
      <c r="R378" s="32" t="str">
        <f t="shared" si="40"/>
        <v>SUITCASE-DVRS(800) Inband/No Crossband; For APX (VHF+700+800) using One All-Band Antenna</v>
      </c>
      <c r="S378" s="59">
        <f t="shared" si="41"/>
        <v>4</v>
      </c>
      <c r="T378" s="44">
        <f t="shared" si="42"/>
        <v>13</v>
      </c>
      <c r="U378" s="44">
        <f t="shared" si="43"/>
        <v>1</v>
      </c>
      <c r="V378" s="44">
        <f t="shared" si="44"/>
        <v>2</v>
      </c>
      <c r="W378" s="44">
        <f t="shared" si="45"/>
        <v>1318</v>
      </c>
      <c r="X378" s="44">
        <f t="shared" si="46"/>
        <v>6</v>
      </c>
      <c r="Y378" s="6">
        <f t="shared" si="47"/>
        <v>2</v>
      </c>
      <c r="Z378" s="32" t="s">
        <v>261</v>
      </c>
    </row>
    <row r="379" spans="1:26" s="6" customFormat="1" x14ac:dyDescent="0.3">
      <c r="D379" s="6" t="s">
        <v>4</v>
      </c>
      <c r="J379" s="6" t="s">
        <v>252</v>
      </c>
      <c r="K379" s="9">
        <v>800</v>
      </c>
      <c r="L379" s="44" t="s">
        <v>4</v>
      </c>
      <c r="M379" s="44"/>
      <c r="N379" s="56" t="s">
        <v>4</v>
      </c>
      <c r="O379" s="56" t="s">
        <v>4</v>
      </c>
      <c r="P379" s="9" t="s">
        <v>137</v>
      </c>
      <c r="Q379" s="6" t="s">
        <v>204</v>
      </c>
      <c r="R379" s="32" t="str">
        <f t="shared" si="40"/>
        <v>SUITCASE-DVRS(800) Crossband/No Inband; For APX (VHF+700+800) using Unknown or User-Defined Antenna</v>
      </c>
      <c r="S379" s="59">
        <f t="shared" si="41"/>
        <v>4</v>
      </c>
      <c r="T379" s="44">
        <f t="shared" si="42"/>
        <v>13</v>
      </c>
      <c r="U379" s="44">
        <f t="shared" si="43"/>
        <v>3</v>
      </c>
      <c r="V379" s="44">
        <f t="shared" si="44"/>
        <v>0</v>
      </c>
      <c r="W379" s="44">
        <f t="shared" si="45"/>
        <v>1322</v>
      </c>
      <c r="X379" s="44">
        <f t="shared" si="46"/>
        <v>18</v>
      </c>
      <c r="Y379" s="6">
        <f t="shared" si="47"/>
        <v>2</v>
      </c>
      <c r="Z379" s="32" t="s">
        <v>261</v>
      </c>
    </row>
    <row r="380" spans="1:26" s="6" customFormat="1" x14ac:dyDescent="0.3">
      <c r="B380" s="6" t="s">
        <v>4</v>
      </c>
      <c r="I380" s="6" t="s">
        <v>4</v>
      </c>
      <c r="J380" s="6" t="s">
        <v>252</v>
      </c>
      <c r="K380" s="9">
        <v>800</v>
      </c>
      <c r="L380" s="44" t="s">
        <v>4</v>
      </c>
      <c r="M380" s="44"/>
      <c r="N380" s="56" t="s">
        <v>4</v>
      </c>
      <c r="O380" s="56" t="s">
        <v>4</v>
      </c>
      <c r="P380" s="9" t="s">
        <v>24</v>
      </c>
      <c r="Q380" s="6" t="s">
        <v>204</v>
      </c>
      <c r="R380" s="32" t="str">
        <f t="shared" si="40"/>
        <v>SUITCASE-DVRS(800) Crossband/No Inband; For APX (VHF+700+800) using Single-Band Antenna(s)</v>
      </c>
      <c r="S380" s="59">
        <f t="shared" si="41"/>
        <v>4</v>
      </c>
      <c r="T380" s="44">
        <f t="shared" si="42"/>
        <v>13</v>
      </c>
      <c r="U380" s="44">
        <f t="shared" si="43"/>
        <v>3</v>
      </c>
      <c r="V380" s="44">
        <f t="shared" si="44"/>
        <v>1</v>
      </c>
      <c r="W380" s="44">
        <f t="shared" si="45"/>
        <v>1323</v>
      </c>
      <c r="X380" s="44">
        <f t="shared" si="46"/>
        <v>18</v>
      </c>
      <c r="Y380" s="6">
        <f t="shared" si="47"/>
        <v>2</v>
      </c>
      <c r="Z380" s="32" t="s">
        <v>261</v>
      </c>
    </row>
    <row r="381" spans="1:26" s="6" customFormat="1" x14ac:dyDescent="0.3">
      <c r="D381" s="6" t="s">
        <v>4</v>
      </c>
      <c r="J381" s="6" t="s">
        <v>252</v>
      </c>
      <c r="K381" s="9">
        <v>800</v>
      </c>
      <c r="L381" s="44" t="s">
        <v>4</v>
      </c>
      <c r="M381" s="44"/>
      <c r="N381" s="56" t="s">
        <v>4</v>
      </c>
      <c r="O381" s="56" t="s">
        <v>4</v>
      </c>
      <c r="P381" s="9" t="s">
        <v>229</v>
      </c>
      <c r="Q381" s="6" t="s">
        <v>204</v>
      </c>
      <c r="R381" s="32" t="str">
        <f t="shared" si="40"/>
        <v>SUITCASE-DVRS(800) Crossband/No Inband; For APX (VHF+700+800) using One All-Band Antenna</v>
      </c>
      <c r="S381" s="59">
        <f t="shared" si="41"/>
        <v>4</v>
      </c>
      <c r="T381" s="44">
        <f t="shared" si="42"/>
        <v>13</v>
      </c>
      <c r="U381" s="44">
        <f t="shared" si="43"/>
        <v>3</v>
      </c>
      <c r="V381" s="44">
        <f t="shared" si="44"/>
        <v>2</v>
      </c>
      <c r="W381" s="44">
        <f t="shared" si="45"/>
        <v>1324</v>
      </c>
      <c r="X381" s="44">
        <f t="shared" si="46"/>
        <v>18</v>
      </c>
      <c r="Y381" s="6">
        <f t="shared" si="47"/>
        <v>2</v>
      </c>
      <c r="Z381" s="32" t="s">
        <v>261</v>
      </c>
    </row>
    <row r="382" spans="1:26" s="6" customFormat="1" x14ac:dyDescent="0.3">
      <c r="E382" s="6" t="s">
        <v>4</v>
      </c>
      <c r="G382" s="6" t="s">
        <v>4</v>
      </c>
      <c r="K382" s="9">
        <v>800</v>
      </c>
      <c r="L382" s="44" t="s">
        <v>4</v>
      </c>
      <c r="M382" s="44"/>
      <c r="N382" s="56" t="s">
        <v>4</v>
      </c>
      <c r="O382" s="56" t="s">
        <v>4</v>
      </c>
      <c r="P382" s="9" t="s">
        <v>137</v>
      </c>
      <c r="Q382" s="6" t="s">
        <v>205</v>
      </c>
      <c r="R382" s="32" t="str">
        <f t="shared" si="40"/>
        <v>SUITCASE-DVRS(800) Inband &amp; Crossband; For APX (VHF+700+800) using Unknown or User-Defined Antenna</v>
      </c>
      <c r="S382" s="59">
        <f t="shared" si="41"/>
        <v>4</v>
      </c>
      <c r="T382" s="44">
        <f t="shared" si="42"/>
        <v>13</v>
      </c>
      <c r="U382" s="44">
        <f t="shared" si="43"/>
        <v>5</v>
      </c>
      <c r="V382" s="44">
        <f t="shared" si="44"/>
        <v>0</v>
      </c>
      <c r="W382" s="44">
        <f t="shared" si="45"/>
        <v>1328</v>
      </c>
      <c r="X382" s="44">
        <f t="shared" si="46"/>
        <v>10</v>
      </c>
      <c r="Y382" s="6">
        <f t="shared" si="47"/>
        <v>2</v>
      </c>
      <c r="Z382" s="32" t="s">
        <v>261</v>
      </c>
    </row>
    <row r="383" spans="1:26" s="6" customFormat="1" x14ac:dyDescent="0.3">
      <c r="B383" s="6" t="s">
        <v>4</v>
      </c>
      <c r="G383" s="6" t="s">
        <v>4</v>
      </c>
      <c r="K383" s="9">
        <v>800</v>
      </c>
      <c r="L383" s="44" t="s">
        <v>4</v>
      </c>
      <c r="M383" s="44"/>
      <c r="N383" s="56" t="s">
        <v>4</v>
      </c>
      <c r="O383" s="56" t="s">
        <v>4</v>
      </c>
      <c r="P383" s="9" t="s">
        <v>24</v>
      </c>
      <c r="Q383" s="6" t="s">
        <v>205</v>
      </c>
      <c r="R383" s="32" t="str">
        <f t="shared" si="40"/>
        <v>SUITCASE-DVRS(800) Inband &amp; Crossband; For APX (VHF+700+800) using Single-Band Antenna(s)</v>
      </c>
      <c r="S383" s="59">
        <f t="shared" si="41"/>
        <v>4</v>
      </c>
      <c r="T383" s="44">
        <f t="shared" si="42"/>
        <v>13</v>
      </c>
      <c r="U383" s="44">
        <f t="shared" si="43"/>
        <v>5</v>
      </c>
      <c r="V383" s="44">
        <f t="shared" si="44"/>
        <v>1</v>
      </c>
      <c r="W383" s="44">
        <f t="shared" si="45"/>
        <v>1329</v>
      </c>
      <c r="X383" s="44">
        <f t="shared" si="46"/>
        <v>8</v>
      </c>
      <c r="Y383" s="6">
        <f t="shared" si="47"/>
        <v>2</v>
      </c>
      <c r="Z383" s="32" t="s">
        <v>261</v>
      </c>
    </row>
    <row r="384" spans="1:26" s="6" customFormat="1" x14ac:dyDescent="0.3">
      <c r="E384" s="6" t="s">
        <v>4</v>
      </c>
      <c r="G384" s="6" t="s">
        <v>4</v>
      </c>
      <c r="K384" s="9">
        <v>800</v>
      </c>
      <c r="L384" s="44" t="s">
        <v>4</v>
      </c>
      <c r="M384" s="44"/>
      <c r="N384" s="56" t="s">
        <v>4</v>
      </c>
      <c r="O384" s="56" t="s">
        <v>4</v>
      </c>
      <c r="P384" s="9" t="s">
        <v>229</v>
      </c>
      <c r="Q384" s="6" t="s">
        <v>205</v>
      </c>
      <c r="R384" s="32" t="str">
        <f t="shared" si="40"/>
        <v>SUITCASE-DVRS(800) Inband &amp; Crossband; For APX (VHF+700+800) using One All-Band Antenna</v>
      </c>
      <c r="S384" s="59">
        <f t="shared" si="41"/>
        <v>4</v>
      </c>
      <c r="T384" s="44">
        <f t="shared" si="42"/>
        <v>13</v>
      </c>
      <c r="U384" s="44">
        <f t="shared" si="43"/>
        <v>5</v>
      </c>
      <c r="V384" s="44">
        <f t="shared" si="44"/>
        <v>2</v>
      </c>
      <c r="W384" s="44">
        <f t="shared" si="45"/>
        <v>1330</v>
      </c>
      <c r="X384" s="44">
        <f t="shared" si="46"/>
        <v>10</v>
      </c>
      <c r="Y384" s="6">
        <f t="shared" si="47"/>
        <v>2</v>
      </c>
      <c r="Z384" s="32" t="s">
        <v>261</v>
      </c>
    </row>
    <row r="385" spans="2:26" s="6" customFormat="1" x14ac:dyDescent="0.3">
      <c r="G385" s="6" t="s">
        <v>4</v>
      </c>
      <c r="K385" s="9">
        <v>800</v>
      </c>
      <c r="L385" s="44"/>
      <c r="M385" s="44" t="s">
        <v>4</v>
      </c>
      <c r="N385" s="56" t="s">
        <v>4</v>
      </c>
      <c r="O385" s="56" t="s">
        <v>4</v>
      </c>
      <c r="P385" s="9" t="s">
        <v>137</v>
      </c>
      <c r="Q385" s="6" t="s">
        <v>203</v>
      </c>
      <c r="R385" s="32" t="str">
        <f t="shared" si="40"/>
        <v>SUITCASE-DVRS(800) Inband/No Crossband; For APX (UHF+700+800) using Unknown or User-Defined Antenna</v>
      </c>
      <c r="S385" s="59">
        <f t="shared" si="41"/>
        <v>4</v>
      </c>
      <c r="T385" s="44">
        <f t="shared" si="42"/>
        <v>14</v>
      </c>
      <c r="U385" s="44">
        <f t="shared" si="43"/>
        <v>1</v>
      </c>
      <c r="V385" s="44">
        <f t="shared" si="44"/>
        <v>0</v>
      </c>
      <c r="W385" s="44">
        <f t="shared" si="45"/>
        <v>1333</v>
      </c>
      <c r="X385" s="44">
        <f t="shared" si="46"/>
        <v>6</v>
      </c>
      <c r="Y385" s="6">
        <f t="shared" si="47"/>
        <v>2</v>
      </c>
      <c r="Z385" s="32" t="s">
        <v>261</v>
      </c>
    </row>
    <row r="386" spans="2:26" s="6" customFormat="1" x14ac:dyDescent="0.3">
      <c r="B386" s="6" t="s">
        <v>4</v>
      </c>
      <c r="G386" s="6" t="s">
        <v>4</v>
      </c>
      <c r="K386" s="9">
        <v>800</v>
      </c>
      <c r="L386" s="44"/>
      <c r="M386" s="44" t="s">
        <v>4</v>
      </c>
      <c r="N386" s="56" t="s">
        <v>4</v>
      </c>
      <c r="O386" s="56" t="s">
        <v>4</v>
      </c>
      <c r="P386" s="9" t="s">
        <v>24</v>
      </c>
      <c r="Q386" s="6" t="s">
        <v>203</v>
      </c>
      <c r="R386" s="32" t="str">
        <f t="shared" si="40"/>
        <v>SUITCASE-DVRS(800) Inband/No Crossband; For APX (UHF+700+800) using Single-Band Antenna(s)</v>
      </c>
      <c r="S386" s="59">
        <f t="shared" si="41"/>
        <v>4</v>
      </c>
      <c r="T386" s="44">
        <f t="shared" si="42"/>
        <v>14</v>
      </c>
      <c r="U386" s="44">
        <f t="shared" si="43"/>
        <v>1</v>
      </c>
      <c r="V386" s="44">
        <f t="shared" si="44"/>
        <v>1</v>
      </c>
      <c r="W386" s="44">
        <f t="shared" si="45"/>
        <v>1334</v>
      </c>
      <c r="X386" s="44">
        <f t="shared" si="46"/>
        <v>8</v>
      </c>
      <c r="Y386" s="6">
        <f t="shared" si="47"/>
        <v>2</v>
      </c>
      <c r="Z386" s="32" t="s">
        <v>261</v>
      </c>
    </row>
    <row r="387" spans="2:26" s="6" customFormat="1" x14ac:dyDescent="0.3">
      <c r="G387" s="6" t="s">
        <v>4</v>
      </c>
      <c r="K387" s="9">
        <v>800</v>
      </c>
      <c r="L387" s="44"/>
      <c r="M387" s="44" t="s">
        <v>4</v>
      </c>
      <c r="N387" s="56" t="s">
        <v>4</v>
      </c>
      <c r="O387" s="56" t="s">
        <v>4</v>
      </c>
      <c r="P387" s="9" t="s">
        <v>229</v>
      </c>
      <c r="Q387" s="6" t="s">
        <v>203</v>
      </c>
      <c r="R387" s="32" t="str">
        <f t="shared" si="40"/>
        <v>SUITCASE-DVRS(800) Inband/No Crossband; For APX (UHF+700+800) using One All-Band Antenna</v>
      </c>
      <c r="S387" s="59">
        <f t="shared" si="41"/>
        <v>4</v>
      </c>
      <c r="T387" s="44">
        <f t="shared" si="42"/>
        <v>14</v>
      </c>
      <c r="U387" s="44">
        <f t="shared" si="43"/>
        <v>1</v>
      </c>
      <c r="V387" s="44">
        <f t="shared" si="44"/>
        <v>2</v>
      </c>
      <c r="W387" s="44">
        <f t="shared" si="45"/>
        <v>1335</v>
      </c>
      <c r="X387" s="44">
        <f t="shared" si="46"/>
        <v>6</v>
      </c>
      <c r="Y387" s="6">
        <f t="shared" si="47"/>
        <v>2</v>
      </c>
      <c r="Z387" s="32" t="s">
        <v>261</v>
      </c>
    </row>
    <row r="388" spans="2:26" s="6" customFormat="1" x14ac:dyDescent="0.3">
      <c r="D388" s="6" t="s">
        <v>4</v>
      </c>
      <c r="J388" s="6" t="s">
        <v>252</v>
      </c>
      <c r="K388" s="9">
        <v>800</v>
      </c>
      <c r="L388" s="44"/>
      <c r="M388" s="44" t="s">
        <v>4</v>
      </c>
      <c r="N388" s="56" t="s">
        <v>4</v>
      </c>
      <c r="O388" s="56" t="s">
        <v>4</v>
      </c>
      <c r="P388" s="9" t="s">
        <v>137</v>
      </c>
      <c r="Q388" s="6" t="s">
        <v>204</v>
      </c>
      <c r="R388" s="32" t="str">
        <f t="shared" si="40"/>
        <v>SUITCASE-DVRS(800) Crossband/No Inband; For APX (UHF+700+800) using Unknown or User-Defined Antenna</v>
      </c>
      <c r="S388" s="59">
        <f t="shared" si="41"/>
        <v>4</v>
      </c>
      <c r="T388" s="44">
        <f t="shared" si="42"/>
        <v>14</v>
      </c>
      <c r="U388" s="44">
        <f t="shared" si="43"/>
        <v>3</v>
      </c>
      <c r="V388" s="44">
        <f t="shared" si="44"/>
        <v>0</v>
      </c>
      <c r="W388" s="44">
        <f t="shared" si="45"/>
        <v>1339</v>
      </c>
      <c r="X388" s="44">
        <f t="shared" si="46"/>
        <v>18</v>
      </c>
      <c r="Y388" s="6">
        <f t="shared" si="47"/>
        <v>2</v>
      </c>
      <c r="Z388" s="32" t="s">
        <v>261</v>
      </c>
    </row>
    <row r="389" spans="2:26" s="6" customFormat="1" x14ac:dyDescent="0.3">
      <c r="B389" s="6" t="s">
        <v>4</v>
      </c>
      <c r="I389" s="6" t="s">
        <v>4</v>
      </c>
      <c r="J389" s="6" t="s">
        <v>252</v>
      </c>
      <c r="K389" s="9">
        <v>800</v>
      </c>
      <c r="L389" s="44"/>
      <c r="M389" s="44" t="s">
        <v>4</v>
      </c>
      <c r="N389" s="56" t="s">
        <v>4</v>
      </c>
      <c r="O389" s="56" t="s">
        <v>4</v>
      </c>
      <c r="P389" s="9" t="s">
        <v>24</v>
      </c>
      <c r="Q389" s="6" t="s">
        <v>204</v>
      </c>
      <c r="R389" s="32" t="str">
        <f t="shared" si="40"/>
        <v>SUITCASE-DVRS(800) Crossband/No Inband; For APX (UHF+700+800) using Single-Band Antenna(s)</v>
      </c>
      <c r="S389" s="59">
        <f t="shared" si="41"/>
        <v>4</v>
      </c>
      <c r="T389" s="44">
        <f t="shared" si="42"/>
        <v>14</v>
      </c>
      <c r="U389" s="44">
        <f t="shared" si="43"/>
        <v>3</v>
      </c>
      <c r="V389" s="44">
        <f t="shared" si="44"/>
        <v>1</v>
      </c>
      <c r="W389" s="44">
        <f t="shared" si="45"/>
        <v>1340</v>
      </c>
      <c r="X389" s="44">
        <f t="shared" si="46"/>
        <v>18</v>
      </c>
      <c r="Y389" s="6">
        <f t="shared" si="47"/>
        <v>2</v>
      </c>
      <c r="Z389" s="32" t="s">
        <v>261</v>
      </c>
    </row>
    <row r="390" spans="2:26" s="6" customFormat="1" x14ac:dyDescent="0.3">
      <c r="D390" s="6" t="s">
        <v>4</v>
      </c>
      <c r="J390" s="6" t="s">
        <v>252</v>
      </c>
      <c r="K390" s="9">
        <v>800</v>
      </c>
      <c r="L390" s="44"/>
      <c r="M390" s="44" t="s">
        <v>4</v>
      </c>
      <c r="N390" s="56" t="s">
        <v>4</v>
      </c>
      <c r="O390" s="56" t="s">
        <v>4</v>
      </c>
      <c r="P390" s="9" t="s">
        <v>229</v>
      </c>
      <c r="Q390" s="6" t="s">
        <v>204</v>
      </c>
      <c r="R390" s="32" t="str">
        <f t="shared" si="40"/>
        <v>SUITCASE-DVRS(800) Crossband/No Inband; For APX (UHF+700+800) using One All-Band Antenna</v>
      </c>
      <c r="S390" s="59">
        <f t="shared" si="41"/>
        <v>4</v>
      </c>
      <c r="T390" s="44">
        <f t="shared" si="42"/>
        <v>14</v>
      </c>
      <c r="U390" s="44">
        <f t="shared" si="43"/>
        <v>3</v>
      </c>
      <c r="V390" s="44">
        <f t="shared" si="44"/>
        <v>2</v>
      </c>
      <c r="W390" s="44">
        <f t="shared" si="45"/>
        <v>1341</v>
      </c>
      <c r="X390" s="44">
        <f t="shared" si="46"/>
        <v>18</v>
      </c>
      <c r="Y390" s="6">
        <f t="shared" si="47"/>
        <v>2</v>
      </c>
      <c r="Z390" s="32" t="s">
        <v>261</v>
      </c>
    </row>
    <row r="391" spans="2:26" s="6" customFormat="1" x14ac:dyDescent="0.3">
      <c r="E391" s="6" t="s">
        <v>4</v>
      </c>
      <c r="G391" s="6" t="s">
        <v>4</v>
      </c>
      <c r="K391" s="9">
        <v>800</v>
      </c>
      <c r="L391" s="44"/>
      <c r="M391" s="44" t="s">
        <v>4</v>
      </c>
      <c r="N391" s="56" t="s">
        <v>4</v>
      </c>
      <c r="O391" s="56" t="s">
        <v>4</v>
      </c>
      <c r="P391" s="9" t="s">
        <v>137</v>
      </c>
      <c r="Q391" s="6" t="s">
        <v>205</v>
      </c>
      <c r="R391" s="32" t="str">
        <f t="shared" ref="R391:R402" si="48">$K$6&amp;"("&amp;$K391&amp;")"&amp;" "&amp;VLOOKUP($Q391,RPTCodes,2,FALSE) &amp;"; For APX ("&amp;VLOOKUP($T391,BAND_NAMES,2)&amp;") using "&amp;VLOOKUP($P391,ANTcodes,3,FALSE)</f>
        <v>SUITCASE-DVRS(800) Inband &amp; Crossband; For APX (UHF+700+800) using Unknown or User-Defined Antenna</v>
      </c>
      <c r="S391" s="59">
        <f t="shared" ref="S391:S402" si="49">VLOOKUP(K391,Freq_Bands,2)</f>
        <v>4</v>
      </c>
      <c r="T391" s="44">
        <f t="shared" ref="T391:T402" si="50">IF(L391="X",1,0)+IF(M391="X",2,0)+IF(N391="X",4,0)+IF(O391="X",8,0)</f>
        <v>14</v>
      </c>
      <c r="U391" s="44">
        <f t="shared" ref="U391:U402" si="51">VLOOKUP(Q391,RPTCodes,4,FALSE)</f>
        <v>5</v>
      </c>
      <c r="V391" s="44">
        <f t="shared" ref="V391:V402" si="52">VLOOKUP(P391,ANTcodes,2,FALSE)</f>
        <v>0</v>
      </c>
      <c r="W391" s="44">
        <f t="shared" ref="W391:W402" si="53">$V391*MULT_ANT+$U391*MULT_RPT+$T391*MULT_MRF+$S391*MULT_VRF</f>
        <v>1345</v>
      </c>
      <c r="X391" s="44">
        <f t="shared" ref="X391:X402" si="54">IF(LEFT($J391,4)="Spec",$J$4,IF($A391="X",1,0)+IF($B391="X",2,0)+IF($D391="X",3,0)+IF($E391="X",4,0)+IF($F391="X",5,0)+IF($G391="X",6,0)+IF($I391="X",10,0)+IF($C391="X",17,0))</f>
        <v>10</v>
      </c>
      <c r="Y391" s="6">
        <f t="shared" ref="Y391:Y402" si="55">COUNTA(L391:M391)+IF(RIGHT(N391&amp;O391,1)="X",1,0)</f>
        <v>2</v>
      </c>
      <c r="Z391" s="32" t="s">
        <v>261</v>
      </c>
    </row>
    <row r="392" spans="2:26" s="6" customFormat="1" x14ac:dyDescent="0.3">
      <c r="B392" s="6" t="s">
        <v>4</v>
      </c>
      <c r="G392" s="6" t="s">
        <v>4</v>
      </c>
      <c r="K392" s="9">
        <v>800</v>
      </c>
      <c r="L392" s="44"/>
      <c r="M392" s="44" t="s">
        <v>4</v>
      </c>
      <c r="N392" s="56" t="s">
        <v>4</v>
      </c>
      <c r="O392" s="56" t="s">
        <v>4</v>
      </c>
      <c r="P392" s="9" t="s">
        <v>24</v>
      </c>
      <c r="Q392" s="6" t="s">
        <v>205</v>
      </c>
      <c r="R392" s="32" t="str">
        <f t="shared" si="48"/>
        <v>SUITCASE-DVRS(800) Inband &amp; Crossband; For APX (UHF+700+800) using Single-Band Antenna(s)</v>
      </c>
      <c r="S392" s="59">
        <f t="shared" si="49"/>
        <v>4</v>
      </c>
      <c r="T392" s="44">
        <f t="shared" si="50"/>
        <v>14</v>
      </c>
      <c r="U392" s="44">
        <f t="shared" si="51"/>
        <v>5</v>
      </c>
      <c r="V392" s="44">
        <f t="shared" si="52"/>
        <v>1</v>
      </c>
      <c r="W392" s="44">
        <f t="shared" si="53"/>
        <v>1346</v>
      </c>
      <c r="X392" s="44">
        <f t="shared" si="54"/>
        <v>8</v>
      </c>
      <c r="Y392" s="6">
        <f t="shared" si="55"/>
        <v>2</v>
      </c>
      <c r="Z392" s="32" t="s">
        <v>261</v>
      </c>
    </row>
    <row r="393" spans="2:26" s="6" customFormat="1" x14ac:dyDescent="0.3">
      <c r="E393" s="6" t="s">
        <v>4</v>
      </c>
      <c r="G393" s="6" t="s">
        <v>4</v>
      </c>
      <c r="K393" s="9">
        <v>800</v>
      </c>
      <c r="L393" s="44"/>
      <c r="M393" s="44" t="s">
        <v>4</v>
      </c>
      <c r="N393" s="56" t="s">
        <v>4</v>
      </c>
      <c r="O393" s="56" t="s">
        <v>4</v>
      </c>
      <c r="P393" s="9" t="s">
        <v>229</v>
      </c>
      <c r="Q393" s="6" t="s">
        <v>205</v>
      </c>
      <c r="R393" s="32" t="str">
        <f t="shared" si="48"/>
        <v>SUITCASE-DVRS(800) Inband &amp; Crossband; For APX (UHF+700+800) using One All-Band Antenna</v>
      </c>
      <c r="S393" s="59">
        <f t="shared" si="49"/>
        <v>4</v>
      </c>
      <c r="T393" s="44">
        <f t="shared" si="50"/>
        <v>14</v>
      </c>
      <c r="U393" s="44">
        <f t="shared" si="51"/>
        <v>5</v>
      </c>
      <c r="V393" s="44">
        <f t="shared" si="52"/>
        <v>2</v>
      </c>
      <c r="W393" s="44">
        <f t="shared" si="53"/>
        <v>1347</v>
      </c>
      <c r="X393" s="44">
        <f t="shared" si="54"/>
        <v>10</v>
      </c>
      <c r="Y393" s="6">
        <f t="shared" si="55"/>
        <v>2</v>
      </c>
      <c r="Z393" s="32" t="s">
        <v>261</v>
      </c>
    </row>
    <row r="394" spans="2:26" s="6" customFormat="1" x14ac:dyDescent="0.3">
      <c r="G394" s="6" t="s">
        <v>4</v>
      </c>
      <c r="K394" s="9">
        <v>800</v>
      </c>
      <c r="L394" s="44" t="s">
        <v>4</v>
      </c>
      <c r="M394" s="44" t="s">
        <v>4</v>
      </c>
      <c r="N394" s="56" t="s">
        <v>4</v>
      </c>
      <c r="O394" s="56" t="s">
        <v>4</v>
      </c>
      <c r="P394" s="9" t="s">
        <v>137</v>
      </c>
      <c r="Q394" s="6" t="s">
        <v>203</v>
      </c>
      <c r="R394" s="32" t="str">
        <f t="shared" si="48"/>
        <v>SUITCASE-DVRS(800) Inband/No Crossband; For APX (VHF+UHF+700+800) using Unknown or User-Defined Antenna</v>
      </c>
      <c r="S394" s="59">
        <f t="shared" si="49"/>
        <v>4</v>
      </c>
      <c r="T394" s="44">
        <f t="shared" si="50"/>
        <v>15</v>
      </c>
      <c r="U394" s="44">
        <f t="shared" si="51"/>
        <v>1</v>
      </c>
      <c r="V394" s="44">
        <f t="shared" si="52"/>
        <v>0</v>
      </c>
      <c r="W394" s="44">
        <f t="shared" si="53"/>
        <v>1350</v>
      </c>
      <c r="X394" s="44">
        <f t="shared" si="54"/>
        <v>6</v>
      </c>
      <c r="Y394" s="6">
        <f t="shared" si="55"/>
        <v>3</v>
      </c>
      <c r="Z394" s="32" t="s">
        <v>261</v>
      </c>
    </row>
    <row r="395" spans="2:26" s="6" customFormat="1" x14ac:dyDescent="0.3">
      <c r="B395" s="6" t="s">
        <v>4</v>
      </c>
      <c r="G395" s="6" t="s">
        <v>4</v>
      </c>
      <c r="K395" s="9">
        <v>800</v>
      </c>
      <c r="L395" s="44" t="s">
        <v>4</v>
      </c>
      <c r="M395" s="44" t="s">
        <v>4</v>
      </c>
      <c r="N395" s="56" t="s">
        <v>4</v>
      </c>
      <c r="O395" s="56" t="s">
        <v>4</v>
      </c>
      <c r="P395" s="9" t="s">
        <v>24</v>
      </c>
      <c r="Q395" s="6" t="s">
        <v>203</v>
      </c>
      <c r="R395" s="32" t="str">
        <f t="shared" si="48"/>
        <v>SUITCASE-DVRS(800) Inband/No Crossband; For APX (VHF+UHF+700+800) using Single-Band Antenna(s)</v>
      </c>
      <c r="S395" s="59">
        <f t="shared" si="49"/>
        <v>4</v>
      </c>
      <c r="T395" s="44">
        <f t="shared" si="50"/>
        <v>15</v>
      </c>
      <c r="U395" s="44">
        <f t="shared" si="51"/>
        <v>1</v>
      </c>
      <c r="V395" s="44">
        <f t="shared" si="52"/>
        <v>1</v>
      </c>
      <c r="W395" s="44">
        <f t="shared" si="53"/>
        <v>1351</v>
      </c>
      <c r="X395" s="44">
        <f t="shared" si="54"/>
        <v>8</v>
      </c>
      <c r="Y395" s="6">
        <f t="shared" si="55"/>
        <v>3</v>
      </c>
      <c r="Z395" s="32" t="s">
        <v>261</v>
      </c>
    </row>
    <row r="396" spans="2:26" s="6" customFormat="1" x14ac:dyDescent="0.3">
      <c r="G396" s="6" t="s">
        <v>4</v>
      </c>
      <c r="K396" s="9">
        <v>800</v>
      </c>
      <c r="L396" s="44" t="s">
        <v>4</v>
      </c>
      <c r="M396" s="44" t="s">
        <v>4</v>
      </c>
      <c r="N396" s="56" t="s">
        <v>4</v>
      </c>
      <c r="O396" s="56" t="s">
        <v>4</v>
      </c>
      <c r="P396" s="9" t="s">
        <v>229</v>
      </c>
      <c r="Q396" s="6" t="s">
        <v>203</v>
      </c>
      <c r="R396" s="32" t="str">
        <f t="shared" si="48"/>
        <v>SUITCASE-DVRS(800) Inband/No Crossband; For APX (VHF+UHF+700+800) using One All-Band Antenna</v>
      </c>
      <c r="S396" s="59">
        <f t="shared" si="49"/>
        <v>4</v>
      </c>
      <c r="T396" s="44">
        <f t="shared" si="50"/>
        <v>15</v>
      </c>
      <c r="U396" s="44">
        <f t="shared" si="51"/>
        <v>1</v>
      </c>
      <c r="V396" s="44">
        <f t="shared" si="52"/>
        <v>2</v>
      </c>
      <c r="W396" s="44">
        <f t="shared" si="53"/>
        <v>1352</v>
      </c>
      <c r="X396" s="44">
        <f t="shared" si="54"/>
        <v>6</v>
      </c>
      <c r="Y396" s="6">
        <f t="shared" si="55"/>
        <v>3</v>
      </c>
      <c r="Z396" s="32" t="s">
        <v>261</v>
      </c>
    </row>
    <row r="397" spans="2:26" s="6" customFormat="1" x14ac:dyDescent="0.3">
      <c r="F397" s="6" t="s">
        <v>4</v>
      </c>
      <c r="J397" s="6" t="s">
        <v>252</v>
      </c>
      <c r="K397" s="9">
        <v>800</v>
      </c>
      <c r="L397" s="44" t="s">
        <v>4</v>
      </c>
      <c r="M397" s="44" t="s">
        <v>4</v>
      </c>
      <c r="N397" s="56" t="s">
        <v>4</v>
      </c>
      <c r="O397" s="56" t="s">
        <v>4</v>
      </c>
      <c r="P397" s="9" t="s">
        <v>137</v>
      </c>
      <c r="Q397" s="6" t="s">
        <v>204</v>
      </c>
      <c r="R397" s="32" t="str">
        <f t="shared" si="48"/>
        <v>SUITCASE-DVRS(800) Crossband/No Inband; For APX (VHF+UHF+700+800) using Unknown or User-Defined Antenna</v>
      </c>
      <c r="S397" s="59">
        <f t="shared" si="49"/>
        <v>4</v>
      </c>
      <c r="T397" s="44">
        <f t="shared" si="50"/>
        <v>15</v>
      </c>
      <c r="U397" s="44">
        <f t="shared" si="51"/>
        <v>3</v>
      </c>
      <c r="V397" s="44">
        <f t="shared" si="52"/>
        <v>0</v>
      </c>
      <c r="W397" s="44">
        <f t="shared" si="53"/>
        <v>1356</v>
      </c>
      <c r="X397" s="44">
        <f t="shared" si="54"/>
        <v>18</v>
      </c>
      <c r="Y397" s="6">
        <f t="shared" si="55"/>
        <v>3</v>
      </c>
      <c r="Z397" s="32" t="s">
        <v>261</v>
      </c>
    </row>
    <row r="398" spans="2:26" s="6" customFormat="1" x14ac:dyDescent="0.3">
      <c r="B398" s="6" t="s">
        <v>4</v>
      </c>
      <c r="I398" s="6" t="s">
        <v>4</v>
      </c>
      <c r="J398" s="6" t="s">
        <v>252</v>
      </c>
      <c r="K398" s="9">
        <v>800</v>
      </c>
      <c r="L398" s="44" t="s">
        <v>4</v>
      </c>
      <c r="M398" s="44" t="s">
        <v>4</v>
      </c>
      <c r="N398" s="56" t="s">
        <v>4</v>
      </c>
      <c r="O398" s="56" t="s">
        <v>4</v>
      </c>
      <c r="P398" s="9" t="s">
        <v>24</v>
      </c>
      <c r="Q398" s="6" t="s">
        <v>204</v>
      </c>
      <c r="R398" s="32" t="str">
        <f t="shared" si="48"/>
        <v>SUITCASE-DVRS(800) Crossband/No Inband; For APX (VHF+UHF+700+800) using Single-Band Antenna(s)</v>
      </c>
      <c r="S398" s="59">
        <f t="shared" si="49"/>
        <v>4</v>
      </c>
      <c r="T398" s="44">
        <f t="shared" si="50"/>
        <v>15</v>
      </c>
      <c r="U398" s="44">
        <f t="shared" si="51"/>
        <v>3</v>
      </c>
      <c r="V398" s="44">
        <f t="shared" si="52"/>
        <v>1</v>
      </c>
      <c r="W398" s="44">
        <f t="shared" si="53"/>
        <v>1357</v>
      </c>
      <c r="X398" s="44">
        <f t="shared" si="54"/>
        <v>18</v>
      </c>
      <c r="Y398" s="6">
        <f t="shared" si="55"/>
        <v>3</v>
      </c>
      <c r="Z398" s="32" t="s">
        <v>261</v>
      </c>
    </row>
    <row r="399" spans="2:26" s="6" customFormat="1" x14ac:dyDescent="0.3">
      <c r="F399" s="6" t="s">
        <v>4</v>
      </c>
      <c r="J399" s="6" t="s">
        <v>252</v>
      </c>
      <c r="K399" s="9">
        <v>800</v>
      </c>
      <c r="L399" s="44" t="s">
        <v>4</v>
      </c>
      <c r="M399" s="44" t="s">
        <v>4</v>
      </c>
      <c r="N399" s="56" t="s">
        <v>4</v>
      </c>
      <c r="O399" s="56" t="s">
        <v>4</v>
      </c>
      <c r="P399" s="9" t="s">
        <v>229</v>
      </c>
      <c r="Q399" s="6" t="s">
        <v>204</v>
      </c>
      <c r="R399" s="32" t="str">
        <f t="shared" si="48"/>
        <v>SUITCASE-DVRS(800) Crossband/No Inband; For APX (VHF+UHF+700+800) using One All-Band Antenna</v>
      </c>
      <c r="S399" s="59">
        <f t="shared" si="49"/>
        <v>4</v>
      </c>
      <c r="T399" s="44">
        <f t="shared" si="50"/>
        <v>15</v>
      </c>
      <c r="U399" s="44">
        <f t="shared" si="51"/>
        <v>3</v>
      </c>
      <c r="V399" s="44">
        <f t="shared" si="52"/>
        <v>2</v>
      </c>
      <c r="W399" s="44">
        <f t="shared" si="53"/>
        <v>1358</v>
      </c>
      <c r="X399" s="44">
        <f t="shared" si="54"/>
        <v>18</v>
      </c>
      <c r="Y399" s="6">
        <f t="shared" si="55"/>
        <v>3</v>
      </c>
      <c r="Z399" s="32" t="s">
        <v>261</v>
      </c>
    </row>
    <row r="400" spans="2:26" s="6" customFormat="1" x14ac:dyDescent="0.3">
      <c r="E400" s="6" t="s">
        <v>4</v>
      </c>
      <c r="G400" s="6" t="s">
        <v>4</v>
      </c>
      <c r="K400" s="9">
        <v>800</v>
      </c>
      <c r="L400" s="44" t="s">
        <v>4</v>
      </c>
      <c r="M400" s="44" t="s">
        <v>4</v>
      </c>
      <c r="N400" s="56" t="s">
        <v>4</v>
      </c>
      <c r="O400" s="56" t="s">
        <v>4</v>
      </c>
      <c r="P400" s="9" t="s">
        <v>137</v>
      </c>
      <c r="Q400" s="6" t="s">
        <v>205</v>
      </c>
      <c r="R400" s="32" t="str">
        <f t="shared" si="48"/>
        <v>SUITCASE-DVRS(800) Inband &amp; Crossband; For APX (VHF+UHF+700+800) using Unknown or User-Defined Antenna</v>
      </c>
      <c r="S400" s="59">
        <f t="shared" si="49"/>
        <v>4</v>
      </c>
      <c r="T400" s="44">
        <f t="shared" si="50"/>
        <v>15</v>
      </c>
      <c r="U400" s="44">
        <f t="shared" si="51"/>
        <v>5</v>
      </c>
      <c r="V400" s="44">
        <f t="shared" si="52"/>
        <v>0</v>
      </c>
      <c r="W400" s="44">
        <f t="shared" si="53"/>
        <v>1362</v>
      </c>
      <c r="X400" s="44">
        <f t="shared" si="54"/>
        <v>10</v>
      </c>
      <c r="Y400" s="6">
        <f t="shared" si="55"/>
        <v>3</v>
      </c>
      <c r="Z400" s="32" t="s">
        <v>261</v>
      </c>
    </row>
    <row r="401" spans="2:26" s="6" customFormat="1" x14ac:dyDescent="0.3">
      <c r="B401" s="6" t="s">
        <v>4</v>
      </c>
      <c r="G401" s="6" t="s">
        <v>4</v>
      </c>
      <c r="K401" s="9">
        <v>800</v>
      </c>
      <c r="L401" s="44" t="s">
        <v>4</v>
      </c>
      <c r="M401" s="44" t="s">
        <v>4</v>
      </c>
      <c r="N401" s="56" t="s">
        <v>4</v>
      </c>
      <c r="O401" s="56" t="s">
        <v>4</v>
      </c>
      <c r="P401" s="9" t="s">
        <v>24</v>
      </c>
      <c r="Q401" s="6" t="s">
        <v>205</v>
      </c>
      <c r="R401" s="32" t="str">
        <f t="shared" si="48"/>
        <v>SUITCASE-DVRS(800) Inband &amp; Crossband; For APX (VHF+UHF+700+800) using Single-Band Antenna(s)</v>
      </c>
      <c r="S401" s="59">
        <f t="shared" si="49"/>
        <v>4</v>
      </c>
      <c r="T401" s="44">
        <f t="shared" si="50"/>
        <v>15</v>
      </c>
      <c r="U401" s="44">
        <f t="shared" si="51"/>
        <v>5</v>
      </c>
      <c r="V401" s="44">
        <f t="shared" si="52"/>
        <v>1</v>
      </c>
      <c r="W401" s="44">
        <f t="shared" si="53"/>
        <v>1363</v>
      </c>
      <c r="X401" s="44">
        <f t="shared" si="54"/>
        <v>8</v>
      </c>
      <c r="Y401" s="6">
        <f t="shared" si="55"/>
        <v>3</v>
      </c>
      <c r="Z401" s="32" t="s">
        <v>261</v>
      </c>
    </row>
    <row r="402" spans="2:26" s="6" customFormat="1" x14ac:dyDescent="0.3">
      <c r="E402" s="6" t="s">
        <v>4</v>
      </c>
      <c r="G402" s="6" t="s">
        <v>4</v>
      </c>
      <c r="K402" s="9">
        <v>800</v>
      </c>
      <c r="L402" s="44" t="s">
        <v>4</v>
      </c>
      <c r="M402" s="44" t="s">
        <v>4</v>
      </c>
      <c r="N402" s="56" t="s">
        <v>4</v>
      </c>
      <c r="O402" s="56" t="s">
        <v>4</v>
      </c>
      <c r="P402" s="9" t="s">
        <v>229</v>
      </c>
      <c r="Q402" s="6" t="s">
        <v>205</v>
      </c>
      <c r="R402" s="32" t="str">
        <f t="shared" si="48"/>
        <v>SUITCASE-DVRS(800) Inband &amp; Crossband; For APX (VHF+UHF+700+800) using One All-Band Antenna</v>
      </c>
      <c r="S402" s="59">
        <f t="shared" si="49"/>
        <v>4</v>
      </c>
      <c r="T402" s="44">
        <f t="shared" si="50"/>
        <v>15</v>
      </c>
      <c r="U402" s="44">
        <f t="shared" si="51"/>
        <v>5</v>
      </c>
      <c r="V402" s="44">
        <f t="shared" si="52"/>
        <v>2</v>
      </c>
      <c r="W402" s="44">
        <f t="shared" si="53"/>
        <v>1364</v>
      </c>
      <c r="X402" s="44">
        <f t="shared" si="54"/>
        <v>10</v>
      </c>
      <c r="Y402" s="6">
        <f t="shared" si="55"/>
        <v>3</v>
      </c>
      <c r="Z402" s="32" t="s">
        <v>261</v>
      </c>
    </row>
  </sheetData>
  <autoFilter ref="A6:Z6" xr:uid="{DAC1EE2D-BAAC-4919-8B04-5B22FF79F2DA}"/>
  <sortState xmlns:xlrd2="http://schemas.microsoft.com/office/spreadsheetml/2017/richdata2" ref="A208:X222">
    <sortCondition ref="A208"/>
  </sortState>
  <mergeCells count="1">
    <mergeCell ref="H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E29D-F0FE-4617-8B43-C009DAD53F9E}">
  <sheetPr codeName="Sheet4"/>
  <dimension ref="A1:Z87"/>
  <sheetViews>
    <sheetView topLeftCell="A7" zoomScale="85" zoomScaleNormal="85" workbookViewId="0">
      <selection activeCell="M33" sqref="M33"/>
    </sheetView>
  </sheetViews>
  <sheetFormatPr defaultRowHeight="14.4" x14ac:dyDescent="0.3"/>
  <cols>
    <col min="1" max="1" width="14.88671875" style="1" customWidth="1"/>
    <col min="2" max="2" width="12.88671875" style="1" customWidth="1"/>
    <col min="3" max="3" width="15.33203125" style="1" bestFit="1" customWidth="1"/>
    <col min="4" max="6" width="12.88671875" style="1" customWidth="1"/>
    <col min="7" max="7" width="8" style="1" bestFit="1" customWidth="1"/>
    <col min="8" max="8" width="12.88671875" style="1" customWidth="1"/>
    <col min="9" max="9" width="18.33203125" style="1" customWidth="1"/>
    <col min="10" max="10" width="12.88671875" style="1" customWidth="1"/>
    <col min="11" max="11" width="9.6640625" style="1" customWidth="1"/>
    <col min="12" max="12" width="17.6640625" style="1" bestFit="1" customWidth="1"/>
    <col min="13" max="13" width="18.88671875" style="1" customWidth="1"/>
    <col min="14" max="14" width="9.109375" style="1" bestFit="1" customWidth="1"/>
    <col min="15" max="15" width="10.88671875" style="1" bestFit="1" customWidth="1"/>
    <col min="16" max="16" width="8.88671875" style="1" customWidth="1"/>
    <col min="17" max="17" width="12.88671875" style="1" customWidth="1"/>
    <col min="18" max="18" width="15.5546875" style="1" customWidth="1"/>
    <col min="19" max="19" width="9.6640625" style="1" bestFit="1" customWidth="1"/>
    <col min="20" max="20" width="11.44140625" style="1" customWidth="1"/>
    <col min="21" max="21" width="15.5546875" style="1" bestFit="1" customWidth="1"/>
    <col min="22" max="22" width="11.109375" style="1" customWidth="1"/>
    <col min="23" max="23" width="13.5546875" customWidth="1"/>
    <col min="24" max="24" width="13.88671875" customWidth="1"/>
  </cols>
  <sheetData>
    <row r="1" spans="1:26" x14ac:dyDescent="0.3">
      <c r="W1" s="1"/>
      <c r="X1" s="1"/>
      <c r="Y1" s="1"/>
      <c r="Z1" s="1"/>
    </row>
    <row r="2" spans="1:26" s="42" customFormat="1" x14ac:dyDescent="0.3">
      <c r="A2" s="41" t="s">
        <v>28</v>
      </c>
      <c r="B2" s="41" t="s">
        <v>46</v>
      </c>
      <c r="C2" s="41" t="s">
        <v>90</v>
      </c>
      <c r="D2" s="68" t="s">
        <v>29</v>
      </c>
      <c r="E2" s="68" t="s">
        <v>43</v>
      </c>
      <c r="F2" s="68" t="s">
        <v>46</v>
      </c>
      <c r="G2" s="68" t="s">
        <v>55</v>
      </c>
      <c r="H2" s="41" t="s">
        <v>30</v>
      </c>
      <c r="I2" s="41" t="s">
        <v>38</v>
      </c>
      <c r="J2" s="41" t="s">
        <v>46</v>
      </c>
      <c r="K2" s="41" t="s">
        <v>214</v>
      </c>
      <c r="L2" s="41" t="s">
        <v>55</v>
      </c>
      <c r="M2" s="125" t="s">
        <v>125</v>
      </c>
      <c r="N2" s="125" t="s">
        <v>38</v>
      </c>
      <c r="O2" s="125" t="s">
        <v>46</v>
      </c>
      <c r="P2" s="125" t="s">
        <v>214</v>
      </c>
      <c r="Q2" s="125" t="s">
        <v>208</v>
      </c>
      <c r="R2" s="93" t="s">
        <v>206</v>
      </c>
      <c r="S2" s="93" t="s">
        <v>207</v>
      </c>
      <c r="T2" s="92" t="s">
        <v>202</v>
      </c>
      <c r="U2" s="92" t="s">
        <v>221</v>
      </c>
      <c r="V2" s="92" t="s">
        <v>220</v>
      </c>
      <c r="W2" s="92" t="s">
        <v>214</v>
      </c>
      <c r="X2" s="68" t="s">
        <v>31</v>
      </c>
      <c r="Y2" s="68" t="s">
        <v>46</v>
      </c>
      <c r="Z2" s="92"/>
    </row>
    <row r="3" spans="1:26" x14ac:dyDescent="0.3">
      <c r="A3" s="1" t="s">
        <v>25</v>
      </c>
      <c r="B3" s="1">
        <v>1</v>
      </c>
      <c r="C3" s="1" t="s">
        <v>53</v>
      </c>
      <c r="D3" s="1" t="s">
        <v>1</v>
      </c>
      <c r="E3" s="1" t="s">
        <v>128</v>
      </c>
      <c r="F3" s="1">
        <v>1</v>
      </c>
      <c r="G3" s="1" t="s">
        <v>56</v>
      </c>
      <c r="H3" s="1" t="s">
        <v>1</v>
      </c>
      <c r="I3" s="1" t="s">
        <v>35</v>
      </c>
      <c r="J3" s="1" t="b">
        <v>1</v>
      </c>
      <c r="K3" s="1">
        <v>1</v>
      </c>
      <c r="L3" s="1" t="s">
        <v>57</v>
      </c>
      <c r="M3" s="1" t="s">
        <v>1</v>
      </c>
      <c r="N3" s="1" t="s">
        <v>35</v>
      </c>
      <c r="O3" s="1" t="b">
        <v>1</v>
      </c>
      <c r="P3" s="1">
        <v>1</v>
      </c>
      <c r="Q3" s="1" t="b">
        <f>O3</f>
        <v>1</v>
      </c>
      <c r="R3" t="b">
        <f>AND($O$3,VRFcode=1)</f>
        <v>1</v>
      </c>
      <c r="S3" t="b">
        <f>AND(OR($Q$4,$Q$6),VRFcode=1)</f>
        <v>0</v>
      </c>
      <c r="T3" s="94" t="s">
        <v>210</v>
      </c>
      <c r="U3" s="94"/>
      <c r="V3" s="94" t="b">
        <f>OR($R$3,$R$4,$R$6)</f>
        <v>1</v>
      </c>
      <c r="W3" s="94"/>
      <c r="X3" s="1" t="s">
        <v>136</v>
      </c>
      <c r="Y3" s="1">
        <v>2</v>
      </c>
      <c r="Z3" s="1"/>
    </row>
    <row r="4" spans="1:26" x14ac:dyDescent="0.3">
      <c r="A4" s="1" t="s">
        <v>232</v>
      </c>
      <c r="C4" s="1" t="s">
        <v>54</v>
      </c>
      <c r="D4" s="1" t="s">
        <v>2</v>
      </c>
      <c r="E4" s="1" t="s">
        <v>44</v>
      </c>
      <c r="G4" s="1" t="s">
        <v>56</v>
      </c>
      <c r="H4" s="1" t="s">
        <v>2</v>
      </c>
      <c r="I4" s="1" t="s">
        <v>36</v>
      </c>
      <c r="J4" s="1" t="b">
        <v>0</v>
      </c>
      <c r="K4" s="1">
        <v>2</v>
      </c>
      <c r="L4" s="1" t="s">
        <v>58</v>
      </c>
      <c r="M4" s="1" t="s">
        <v>2</v>
      </c>
      <c r="N4" s="1" t="s">
        <v>36</v>
      </c>
      <c r="O4" s="1" t="b">
        <v>0</v>
      </c>
      <c r="P4" s="1">
        <v>2</v>
      </c>
      <c r="Q4" s="1" t="b">
        <f>OR($O$4:$O$5)</f>
        <v>0</v>
      </c>
      <c r="R4" t="b">
        <f>AND(VRFcode=2,OR($O$4,$O$5))</f>
        <v>0</v>
      </c>
      <c r="S4" t="b">
        <f>AND(VRFcode=2,OR($Q$3,$Q$6))</f>
        <v>0</v>
      </c>
      <c r="T4" s="94" t="s">
        <v>211</v>
      </c>
      <c r="U4" s="94"/>
      <c r="V4" s="94" t="b">
        <f>OR($S$3,$S$4,$S$6)</f>
        <v>0</v>
      </c>
      <c r="W4" s="94"/>
      <c r="X4" s="1" t="s">
        <v>32</v>
      </c>
      <c r="Y4" s="1"/>
      <c r="Z4" s="1"/>
    </row>
    <row r="5" spans="1:26" x14ac:dyDescent="0.3">
      <c r="A5" s="1" t="s">
        <v>144</v>
      </c>
      <c r="C5" s="1" t="s">
        <v>144</v>
      </c>
      <c r="D5" s="1" t="s">
        <v>2</v>
      </c>
      <c r="E5" s="1" t="s">
        <v>45</v>
      </c>
      <c r="G5" s="1" t="s">
        <v>56</v>
      </c>
      <c r="H5" s="1" t="s">
        <v>2</v>
      </c>
      <c r="I5" s="1" t="s">
        <v>37</v>
      </c>
      <c r="J5" s="1" t="b">
        <v>0</v>
      </c>
      <c r="K5" s="1">
        <v>2</v>
      </c>
      <c r="L5" s="1" t="s">
        <v>58</v>
      </c>
      <c r="M5" s="1" t="s">
        <v>2</v>
      </c>
      <c r="N5" s="1" t="s">
        <v>37</v>
      </c>
      <c r="O5" s="1" t="b">
        <v>0</v>
      </c>
      <c r="P5" s="1">
        <v>2</v>
      </c>
      <c r="T5" s="1" t="s">
        <v>203</v>
      </c>
      <c r="U5" s="1" t="s">
        <v>223</v>
      </c>
      <c r="V5" s="1" t="b">
        <f>AND($V$3,NOT($V$4))</f>
        <v>1</v>
      </c>
      <c r="W5" s="1">
        <v>1</v>
      </c>
      <c r="X5" s="1" t="s">
        <v>230</v>
      </c>
      <c r="Y5" s="1"/>
      <c r="Z5" s="1"/>
    </row>
    <row r="6" spans="1:26" x14ac:dyDescent="0.3">
      <c r="D6" s="1">
        <v>700</v>
      </c>
      <c r="E6" s="1" t="s">
        <v>39</v>
      </c>
      <c r="G6" s="1" t="s">
        <v>56</v>
      </c>
      <c r="H6" s="1">
        <v>700</v>
      </c>
      <c r="I6" s="1" t="s">
        <v>39</v>
      </c>
      <c r="J6" s="1" t="b">
        <v>0</v>
      </c>
      <c r="K6" s="1">
        <v>4</v>
      </c>
      <c r="L6" s="1" t="s">
        <v>59</v>
      </c>
      <c r="M6" s="1">
        <v>700</v>
      </c>
      <c r="N6" s="1" t="s">
        <v>39</v>
      </c>
      <c r="O6" s="1" t="b">
        <v>0</v>
      </c>
      <c r="P6" s="1">
        <v>4</v>
      </c>
      <c r="Q6" s="1" t="b">
        <f>OR($O$6:$O$8)</f>
        <v>0</v>
      </c>
      <c r="R6" t="b">
        <f>AND(OR(VRFcode=3,VRFcode=4),OR($O$6,$O$7,$O$8))</f>
        <v>0</v>
      </c>
      <c r="S6" t="b">
        <f>AND(OR(VRFcode=3,VRFcode=4),OR($Q$3,$Q$4))</f>
        <v>0</v>
      </c>
      <c r="T6" s="1" t="s">
        <v>212</v>
      </c>
      <c r="U6" s="1" t="s">
        <v>222</v>
      </c>
      <c r="V6" s="1" t="b">
        <f>CHOOSE(VRFcode,MRFcode=1,MRFcode=2,OR(MRFcode=4,MRFcode=8,MRFcode=12),OR(MRFcode=4,MRFcode=8,MRFcode=12))</f>
        <v>1</v>
      </c>
      <c r="W6" s="1">
        <v>2</v>
      </c>
      <c r="X6" s="1"/>
      <c r="Y6" s="1"/>
      <c r="Z6" s="1"/>
    </row>
    <row r="7" spans="1:26" x14ac:dyDescent="0.3">
      <c r="D7" s="1">
        <v>800</v>
      </c>
      <c r="E7" s="1" t="s">
        <v>42</v>
      </c>
      <c r="G7" s="1" t="s">
        <v>56</v>
      </c>
      <c r="H7" s="1">
        <v>700</v>
      </c>
      <c r="I7" s="1" t="s">
        <v>40</v>
      </c>
      <c r="J7" s="1" t="b">
        <v>0</v>
      </c>
      <c r="K7" s="1">
        <v>4</v>
      </c>
      <c r="L7" s="1" t="s">
        <v>59</v>
      </c>
      <c r="M7" s="1">
        <v>700</v>
      </c>
      <c r="N7" s="1" t="s">
        <v>40</v>
      </c>
      <c r="O7" s="1" t="b">
        <v>0</v>
      </c>
      <c r="P7" s="1">
        <v>4</v>
      </c>
      <c r="T7" s="1" t="s">
        <v>204</v>
      </c>
      <c r="U7" s="1" t="s">
        <v>224</v>
      </c>
      <c r="V7" s="1" t="b">
        <f>AND(NOT($V$3),$V$4)</f>
        <v>0</v>
      </c>
      <c r="W7" s="1">
        <v>3</v>
      </c>
      <c r="X7" s="1"/>
      <c r="Y7" s="1"/>
      <c r="Z7" s="1"/>
    </row>
    <row r="8" spans="1:26" x14ac:dyDescent="0.3">
      <c r="H8" s="1">
        <v>800</v>
      </c>
      <c r="I8" s="1" t="s">
        <v>41</v>
      </c>
      <c r="J8" s="1" t="b">
        <v>0</v>
      </c>
      <c r="K8" s="1">
        <v>8</v>
      </c>
      <c r="L8" s="1" t="s">
        <v>60</v>
      </c>
      <c r="M8" s="1">
        <v>800</v>
      </c>
      <c r="N8" s="1" t="s">
        <v>41</v>
      </c>
      <c r="O8" s="1" t="b">
        <v>0</v>
      </c>
      <c r="P8" s="1">
        <v>8</v>
      </c>
      <c r="T8" s="1" t="s">
        <v>213</v>
      </c>
      <c r="U8" s="1" t="s">
        <v>225</v>
      </c>
      <c r="V8" s="1" t="b">
        <f>CHOOSE($F$12,NOT($J$3),NOT(OR($J$4:$J$5)),NOT(OR($J$6:$J$8)),NOT(OR($J$6:$J$8)))</f>
        <v>0</v>
      </c>
      <c r="W8" s="1">
        <v>4</v>
      </c>
      <c r="X8" s="1"/>
      <c r="Y8" s="1"/>
      <c r="Z8" s="1"/>
    </row>
    <row r="9" spans="1:26" x14ac:dyDescent="0.3">
      <c r="T9" s="1" t="s">
        <v>205</v>
      </c>
      <c r="U9" s="1" t="s">
        <v>226</v>
      </c>
      <c r="V9" s="1" t="b">
        <f>AND($V$3,$V$4)</f>
        <v>0</v>
      </c>
      <c r="W9" s="1">
        <v>5</v>
      </c>
      <c r="X9" s="1"/>
      <c r="Y9" s="1"/>
      <c r="Z9" s="1"/>
    </row>
    <row r="10" spans="1:26" x14ac:dyDescent="0.3">
      <c r="W10" s="1"/>
      <c r="X10" s="1"/>
      <c r="Y10" s="1"/>
      <c r="Z10" s="1"/>
    </row>
    <row r="11" spans="1:26" x14ac:dyDescent="0.3">
      <c r="B11" s="1" t="s">
        <v>61</v>
      </c>
      <c r="F11" s="1" t="s">
        <v>62</v>
      </c>
      <c r="K11" s="1" t="s">
        <v>63</v>
      </c>
      <c r="P11" s="1" t="s">
        <v>126</v>
      </c>
      <c r="R11" s="183"/>
      <c r="S11" s="183"/>
      <c r="W11" s="1" t="s">
        <v>209</v>
      </c>
      <c r="X11" s="1"/>
      <c r="Y11" s="1" t="s">
        <v>64</v>
      </c>
      <c r="Z11" s="1"/>
    </row>
    <row r="12" spans="1:26" s="40" customFormat="1" x14ac:dyDescent="0.3">
      <c r="A12" s="39" t="s">
        <v>103</v>
      </c>
      <c r="B12" s="39">
        <f>$B$3-1</f>
        <v>0</v>
      </c>
      <c r="C12" s="73"/>
      <c r="D12" s="75" t="s">
        <v>92</v>
      </c>
      <c r="F12" s="150">
        <f>CHOOSE($F$3,1,2,2,3,4)</f>
        <v>1</v>
      </c>
      <c r="G12" s="74"/>
      <c r="H12" s="74"/>
      <c r="K12" s="150">
        <f>$J$3*1+OR($J$4,$J$5)*2+OR($J$6,$J$7)*4+OR($J$8)*8</f>
        <v>1</v>
      </c>
      <c r="L12" s="74"/>
      <c r="N12" s="74"/>
      <c r="P12" s="39">
        <f>O3*1+OR(O4,O5)*2+OR(O6,O7)*4+OR(O8)*8</f>
        <v>1</v>
      </c>
      <c r="Q12" s="39"/>
      <c r="R12" s="183"/>
      <c r="S12" s="183"/>
      <c r="T12" s="39"/>
      <c r="U12" s="39"/>
      <c r="W12" s="150">
        <f t="array" ref="W12">MAX(IF($V$5:$V$9,$W$5:$W$9,0))</f>
        <v>2</v>
      </c>
      <c r="Y12" s="150">
        <f>$Y$3-1</f>
        <v>1</v>
      </c>
      <c r="Z12" s="39"/>
    </row>
    <row r="13" spans="1:26" s="40" customFormat="1" x14ac:dyDescent="0.3">
      <c r="A13" s="39" t="s">
        <v>142</v>
      </c>
      <c r="B13" s="39" t="s">
        <v>141</v>
      </c>
      <c r="C13" s="73"/>
      <c r="D13" s="75"/>
      <c r="E13" s="148"/>
      <c r="F13" s="148" t="s">
        <v>139</v>
      </c>
      <c r="G13" s="74"/>
      <c r="H13" s="74"/>
      <c r="J13" s="149"/>
      <c r="K13" s="149" t="s">
        <v>140</v>
      </c>
      <c r="L13" s="74"/>
      <c r="N13" s="74"/>
      <c r="O13" s="149"/>
      <c r="P13" s="149" t="s">
        <v>140</v>
      </c>
      <c r="Q13" s="149"/>
      <c r="R13" s="74"/>
      <c r="S13" s="74"/>
      <c r="T13" s="149"/>
      <c r="U13" s="149"/>
      <c r="W13" s="74" t="s">
        <v>215</v>
      </c>
      <c r="X13" s="149"/>
      <c r="Y13" s="149" t="s">
        <v>141</v>
      </c>
      <c r="Z13" s="149"/>
    </row>
    <row r="14" spans="1:26" s="40" customFormat="1" x14ac:dyDescent="0.3">
      <c r="A14" s="39" t="s">
        <v>143</v>
      </c>
      <c r="B14" s="73"/>
      <c r="C14" s="73"/>
      <c r="D14" s="75"/>
      <c r="E14" s="148"/>
      <c r="F14" s="150">
        <v>273</v>
      </c>
      <c r="G14" s="74"/>
      <c r="H14" s="74"/>
      <c r="J14" s="149"/>
      <c r="K14" s="150">
        <v>17</v>
      </c>
      <c r="L14" s="74"/>
      <c r="N14" s="74"/>
      <c r="O14" s="149"/>
      <c r="P14" s="149"/>
      <c r="Q14" s="149"/>
      <c r="R14" s="149"/>
      <c r="S14" s="149"/>
      <c r="T14" s="149"/>
      <c r="U14" s="149"/>
      <c r="W14" s="150">
        <v>3</v>
      </c>
      <c r="X14" s="149"/>
      <c r="Y14" s="150">
        <v>1</v>
      </c>
      <c r="Z14" s="149"/>
    </row>
    <row r="15" spans="1:26" s="40" customFormat="1" ht="15" thickBot="1" x14ac:dyDescent="0.35">
      <c r="A15" s="39"/>
      <c r="B15" s="73"/>
      <c r="C15" s="73"/>
      <c r="D15" s="75"/>
      <c r="E15" s="148"/>
      <c r="F15" s="148" t="s">
        <v>217</v>
      </c>
      <c r="G15" s="148"/>
      <c r="H15" s="148"/>
      <c r="J15" s="148"/>
      <c r="K15" s="148" t="s">
        <v>216</v>
      </c>
      <c r="L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 t="s">
        <v>140</v>
      </c>
      <c r="X15" s="148"/>
      <c r="Y15" s="148" t="s">
        <v>141</v>
      </c>
      <c r="Z15" s="148"/>
    </row>
    <row r="16" spans="1:26" ht="15" thickBot="1" x14ac:dyDescent="0.35">
      <c r="A16" s="129" t="s">
        <v>102</v>
      </c>
      <c r="B16" s="130">
        <f>IF(OR(ErrorMRF,ErrorIBR,ERR_MSUband),"ERROR",MAX(0,(VRFcode)*MULT_VRF+(MRFcode)*MULT_MRF+RPTcode*MULT_RPT+ANTcode*MULT_ANT))</f>
        <v>297</v>
      </c>
      <c r="J16" s="127" t="s">
        <v>89</v>
      </c>
      <c r="K16" s="128" t="b">
        <f>NOT(OR(MsuRxBands))</f>
        <v>0</v>
      </c>
      <c r="O16" s="127" t="s">
        <v>89</v>
      </c>
      <c r="P16" s="128" t="b">
        <f>OR(AND(NOT($J$3),$O$3),AND(NOT($J$4),$O$4),AND(NOT($J$5),$O$5),AND(NOT($J$6),$O$6),AND(NOT($J$7),$O$7),AND(NOT($J$8),$O$8))</f>
        <v>0</v>
      </c>
      <c r="Q16" s="182"/>
      <c r="T16" s="182"/>
      <c r="U16" s="182"/>
      <c r="V16" s="182"/>
      <c r="W16" s="182"/>
      <c r="X16" s="127"/>
      <c r="Y16" s="128"/>
      <c r="Z16" s="182"/>
    </row>
    <row r="17" spans="1:26" ht="15" thickBot="1" x14ac:dyDescent="0.35">
      <c r="O17" s="127" t="s">
        <v>89</v>
      </c>
      <c r="P17" s="128" t="b">
        <f>NOT(OR(AND($J$3,$O$3),AND($J$4,$O$4),AND($J$5,$O$5),AND($J$6,$O$6),AND($J$7,$O$7),AND($J$8,$O$8)))</f>
        <v>0</v>
      </c>
      <c r="Q17" s="182"/>
      <c r="W17" s="1"/>
      <c r="X17" s="1"/>
      <c r="Y17" s="1"/>
      <c r="Z17" s="1"/>
    </row>
    <row r="18" spans="1:26" x14ac:dyDescent="0.3">
      <c r="F18" s="3"/>
      <c r="H18" s="41" t="s">
        <v>67</v>
      </c>
      <c r="I18" s="41" t="s">
        <v>93</v>
      </c>
      <c r="J18" s="41" t="s">
        <v>94</v>
      </c>
      <c r="K18" s="41"/>
      <c r="N18" s="77" t="s">
        <v>129</v>
      </c>
      <c r="W18" s="1"/>
      <c r="X18" s="41" t="s">
        <v>147</v>
      </c>
      <c r="Y18" s="69"/>
      <c r="Z18" s="69"/>
    </row>
    <row r="19" spans="1:26" x14ac:dyDescent="0.3">
      <c r="C19" s="38"/>
      <c r="F19" s="57"/>
      <c r="H19" s="58">
        <v>700</v>
      </c>
      <c r="I19" s="1">
        <v>3</v>
      </c>
      <c r="J19" s="1">
        <v>4</v>
      </c>
      <c r="W19" s="1"/>
      <c r="X19" s="1" t="s">
        <v>137</v>
      </c>
      <c r="Y19" s="1">
        <v>0</v>
      </c>
      <c r="Z19" t="s">
        <v>145</v>
      </c>
    </row>
    <row r="20" spans="1:26" x14ac:dyDescent="0.3">
      <c r="C20" s="38"/>
      <c r="F20" s="57"/>
      <c r="H20" s="58">
        <v>800</v>
      </c>
      <c r="I20" s="1">
        <v>4</v>
      </c>
      <c r="J20" s="1">
        <v>8</v>
      </c>
      <c r="W20" s="1"/>
      <c r="X20" s="1" t="s">
        <v>24</v>
      </c>
      <c r="Y20" s="1">
        <v>1</v>
      </c>
      <c r="Z20" t="s">
        <v>146</v>
      </c>
    </row>
    <row r="21" spans="1:26" x14ac:dyDescent="0.3">
      <c r="C21" s="38"/>
      <c r="F21" s="57"/>
      <c r="H21" s="43" t="s">
        <v>2</v>
      </c>
      <c r="I21" s="1">
        <v>2</v>
      </c>
      <c r="J21" s="1">
        <v>2</v>
      </c>
      <c r="W21" s="1"/>
      <c r="X21" s="1" t="s">
        <v>229</v>
      </c>
      <c r="Y21" s="1">
        <v>2</v>
      </c>
      <c r="Z21" t="s">
        <v>231</v>
      </c>
    </row>
    <row r="22" spans="1:26" x14ac:dyDescent="0.3">
      <c r="C22" s="38"/>
      <c r="F22" s="57"/>
      <c r="H22" s="43" t="s">
        <v>1</v>
      </c>
      <c r="I22" s="1">
        <v>1</v>
      </c>
      <c r="J22" s="1">
        <v>1</v>
      </c>
      <c r="W22" s="1"/>
      <c r="X22" s="1"/>
      <c r="Y22" s="1"/>
      <c r="Z22" s="1"/>
    </row>
    <row r="23" spans="1:26" x14ac:dyDescent="0.3">
      <c r="C23" s="38"/>
      <c r="W23" s="1"/>
      <c r="X23" s="1"/>
      <c r="Y23" s="1"/>
      <c r="Z23" s="1"/>
    </row>
    <row r="24" spans="1:26" ht="15" thickBot="1" x14ac:dyDescent="0.35">
      <c r="C24" s="38"/>
      <c r="M24" s="71" t="s">
        <v>91</v>
      </c>
      <c r="T24"/>
      <c r="U24"/>
      <c r="V24"/>
      <c r="X24" s="1"/>
    </row>
    <row r="25" spans="1:26" x14ac:dyDescent="0.3">
      <c r="A25" s="78"/>
      <c r="B25" s="89" t="s">
        <v>104</v>
      </c>
      <c r="C25" s="74"/>
      <c r="D25" s="74"/>
      <c r="E25" s="74"/>
      <c r="H25" s="41" t="s">
        <v>68</v>
      </c>
      <c r="I25" s="41" t="s">
        <v>95</v>
      </c>
      <c r="L25" s="131" t="s">
        <v>81</v>
      </c>
      <c r="M25" s="132">
        <f>MATCH(CONFIG_CODE,'DVR SOLUTIONS'!$V$7:$V$500,0)</f>
        <v>2</v>
      </c>
      <c r="N25" s="146" t="s">
        <v>131</v>
      </c>
      <c r="O25" s="133"/>
      <c r="P25" s="133"/>
      <c r="Q25" s="133"/>
      <c r="R25" s="133"/>
      <c r="S25" s="134"/>
      <c r="T25" s="135"/>
      <c r="U25" s="138"/>
      <c r="V25"/>
      <c r="W25" s="1"/>
    </row>
    <row r="26" spans="1:26" x14ac:dyDescent="0.3">
      <c r="A26" s="79"/>
      <c r="B26" s="79" t="s">
        <v>107</v>
      </c>
      <c r="C26" s="74"/>
      <c r="D26" s="74"/>
      <c r="E26" s="74"/>
      <c r="H26" s="1">
        <v>0</v>
      </c>
      <c r="I26" s="1" t="s">
        <v>70</v>
      </c>
      <c r="L26" s="136" t="s">
        <v>82</v>
      </c>
      <c r="M26" s="137">
        <f>MATCH(CONFIG_CODE,'VRX SOLUTIONS'!$V$7:$V$500,0)</f>
        <v>156</v>
      </c>
      <c r="N26" s="147" t="s">
        <v>132</v>
      </c>
      <c r="O26" s="6"/>
      <c r="P26" s="6"/>
      <c r="Q26" s="6"/>
      <c r="R26" s="6"/>
      <c r="S26" s="138"/>
      <c r="T26" s="139"/>
      <c r="U26" s="138"/>
      <c r="V26"/>
      <c r="W26" s="1"/>
    </row>
    <row r="27" spans="1:26" x14ac:dyDescent="0.3">
      <c r="A27" s="80"/>
      <c r="B27" s="91" t="s">
        <v>106</v>
      </c>
      <c r="C27" s="92"/>
      <c r="D27" s="39"/>
      <c r="E27" s="92"/>
      <c r="H27" s="1">
        <v>1</v>
      </c>
      <c r="I27" s="1" t="s">
        <v>1</v>
      </c>
      <c r="L27" s="136" t="s">
        <v>130</v>
      </c>
      <c r="M27" s="137">
        <f>MATCH(CONFIG_CODE,'DVR Suitcase'!$W$7:$W$500,0)</f>
        <v>2</v>
      </c>
      <c r="N27" s="147" t="s">
        <v>133</v>
      </c>
      <c r="O27" s="6"/>
      <c r="P27" s="6"/>
      <c r="Q27" s="6"/>
      <c r="R27" s="6"/>
      <c r="S27" s="138"/>
      <c r="T27" s="139"/>
      <c r="U27" s="138"/>
      <c r="V27"/>
      <c r="W27" s="1"/>
    </row>
    <row r="28" spans="1:26" x14ac:dyDescent="0.3">
      <c r="A28" s="95" t="s">
        <v>105</v>
      </c>
      <c r="B28" s="92" t="s">
        <v>1</v>
      </c>
      <c r="C28" s="92" t="s">
        <v>2</v>
      </c>
      <c r="D28" s="92">
        <v>700</v>
      </c>
      <c r="E28" s="92">
        <v>800</v>
      </c>
      <c r="H28" s="1">
        <v>2</v>
      </c>
      <c r="I28" s="1" t="s">
        <v>2</v>
      </c>
      <c r="L28" s="136" t="s">
        <v>83</v>
      </c>
      <c r="M28" s="140" t="str">
        <f>CHOOSE(VRcode+1,INDEX('DVR SOLUTIONS'!$Q$7:$Q$500,Lookups!$M$25),INDEX('VRX SOLUTIONS'!$Q$7:$Q$500,Lookups!$M$26),INDEX('DVR Suitcase'!$R$7:$R$500,Lookups!$M$27))</f>
        <v>DVR (VHF) Inband; For APX (VHF) using Single-Band Antenna(s)</v>
      </c>
      <c r="N28" s="6"/>
      <c r="O28" s="6"/>
      <c r="P28" s="6"/>
      <c r="Q28" s="6"/>
      <c r="R28" s="6"/>
      <c r="S28" s="138"/>
      <c r="T28" s="139"/>
      <c r="U28" s="138"/>
      <c r="V28"/>
      <c r="W28" s="1"/>
    </row>
    <row r="29" spans="1:26" x14ac:dyDescent="0.3">
      <c r="A29" s="96" t="s">
        <v>1</v>
      </c>
      <c r="B29" s="90" t="s">
        <v>4</v>
      </c>
      <c r="C29" s="82">
        <v>-2.9</v>
      </c>
      <c r="D29" s="82">
        <v>-0.6</v>
      </c>
      <c r="E29" s="82">
        <v>3</v>
      </c>
      <c r="H29" s="1">
        <v>3</v>
      </c>
      <c r="I29" s="1" t="s">
        <v>69</v>
      </c>
      <c r="L29" s="136" t="s">
        <v>84</v>
      </c>
      <c r="M29" s="137">
        <f>CHOOSE(VRcode+1,INDEX('DVR SOLUTIONS'!$W$7:$W$500,Lookups!$M$25),INDEX('VRX SOLUTIONS'!$W$7:$W$500,Lookups!$M$26),INDEX('DVR Suitcase'!$X$7:$X$500,Lookups!$M$27))</f>
        <v>7</v>
      </c>
      <c r="N29" s="201" t="s">
        <v>240</v>
      </c>
      <c r="O29" s="6"/>
      <c r="P29" s="6"/>
      <c r="Q29" s="6"/>
      <c r="R29" s="6"/>
      <c r="S29" s="138"/>
      <c r="T29" s="139"/>
      <c r="U29"/>
    </row>
    <row r="30" spans="1:26" x14ac:dyDescent="0.3">
      <c r="A30" s="96" t="s">
        <v>2</v>
      </c>
      <c r="B30" s="82">
        <v>3</v>
      </c>
      <c r="C30" s="90" t="s">
        <v>4</v>
      </c>
      <c r="D30" s="82">
        <v>4.4000000000000004</v>
      </c>
      <c r="E30" s="82">
        <v>0.5</v>
      </c>
      <c r="H30" s="1">
        <v>4</v>
      </c>
      <c r="I30" s="1">
        <v>700</v>
      </c>
      <c r="L30" s="136" t="s">
        <v>84</v>
      </c>
      <c r="M30" s="140" t="str">
        <f>VLOOKUP($M$29,AntennaFilters,13)</f>
        <v>STANDARD IN-BAND FILTER PACKAGE</v>
      </c>
      <c r="N30" s="6"/>
      <c r="O30" s="6"/>
      <c r="P30" s="6"/>
      <c r="Q30" s="6"/>
      <c r="R30" s="6"/>
      <c r="S30" s="138"/>
      <c r="T30" s="139"/>
      <c r="U30"/>
    </row>
    <row r="31" spans="1:26" x14ac:dyDescent="0.3">
      <c r="A31" s="96">
        <v>700</v>
      </c>
      <c r="B31" s="81">
        <v>3.4</v>
      </c>
      <c r="C31" s="82">
        <v>-1.6</v>
      </c>
      <c r="D31" s="90" t="s">
        <v>4</v>
      </c>
      <c r="E31" s="90" t="s">
        <v>4</v>
      </c>
      <c r="H31" s="1">
        <v>5</v>
      </c>
      <c r="I31" s="1" t="s">
        <v>74</v>
      </c>
      <c r="L31" s="136" t="s">
        <v>242</v>
      </c>
      <c r="M31" s="140" t="str">
        <f>VLOOKUP($U$32,tblNOTES,2)</f>
        <v>This Filtering is Mandatory</v>
      </c>
      <c r="N31" s="6"/>
      <c r="O31" s="6"/>
      <c r="P31" s="6"/>
      <c r="Q31" s="6"/>
      <c r="R31" s="6"/>
      <c r="S31" s="138"/>
      <c r="T31" s="139"/>
      <c r="U31" s="93" t="s">
        <v>150</v>
      </c>
      <c r="V31" s="93" t="s">
        <v>148</v>
      </c>
      <c r="W31" s="151"/>
    </row>
    <row r="32" spans="1:26" x14ac:dyDescent="0.3">
      <c r="A32" s="96">
        <v>800</v>
      </c>
      <c r="B32" s="81">
        <v>2.6</v>
      </c>
      <c r="C32" s="82">
        <v>1.3</v>
      </c>
      <c r="D32" s="90" t="s">
        <v>4</v>
      </c>
      <c r="E32" s="90" t="s">
        <v>4</v>
      </c>
      <c r="H32" s="1">
        <v>6</v>
      </c>
      <c r="I32" s="1" t="s">
        <v>75</v>
      </c>
      <c r="L32" s="136" t="s">
        <v>241</v>
      </c>
      <c r="M32" s="140" t="str">
        <f>VLOOKUP($U$32,tblNOTES,2)</f>
        <v>This Filtering is Mandatory</v>
      </c>
      <c r="N32" s="6"/>
      <c r="O32" s="6"/>
      <c r="P32" s="6"/>
      <c r="Q32" s="6"/>
      <c r="R32" s="6"/>
      <c r="S32" s="138"/>
      <c r="T32" s="139"/>
      <c r="U32" s="94">
        <f>VLOOKUP(FILTER_Code,AntennaFilters,(VRcode+2))</f>
        <v>1</v>
      </c>
      <c r="V32" s="1">
        <v>1</v>
      </c>
      <c r="W32" t="s">
        <v>243</v>
      </c>
    </row>
    <row r="33" spans="1:23" ht="15" thickBot="1" x14ac:dyDescent="0.35">
      <c r="A33" s="74"/>
      <c r="B33" s="74"/>
      <c r="C33" s="74"/>
      <c r="D33" s="74"/>
      <c r="E33" s="74"/>
      <c r="F33" s="74"/>
      <c r="G33" s="74"/>
      <c r="H33" s="1">
        <v>7</v>
      </c>
      <c r="I33" s="1" t="s">
        <v>76</v>
      </c>
      <c r="L33" s="141" t="s">
        <v>255</v>
      </c>
      <c r="M33" s="142" t="str">
        <f>CHOOSE(VRcode+1,INDEX('DVR SOLUTIONS'!$Y$7:$Y$500,Lookups!$M$25),INDEX('VRX SOLUTIONS'!$Y$7:$Y$500,Lookups!$M$26),INDEX('DVR Suitcase'!$Z$7:$Z$500,Lookups!$M$27))</f>
        <v>No Drawing</v>
      </c>
      <c r="N33" s="143"/>
      <c r="O33" s="143"/>
      <c r="P33" s="143"/>
      <c r="Q33" s="143"/>
      <c r="R33" s="143"/>
      <c r="S33" s="144"/>
      <c r="T33" s="145"/>
      <c r="U33"/>
      <c r="V33" s="1">
        <v>2</v>
      </c>
      <c r="W33" t="str">
        <f>"Without  Triplexer,  at Least "&amp;$T$56&amp;" dB VR-to-APX Antenna Isolation Required Instead!"</f>
        <v>Without  Triplexer,  at Least 0 dB VR-to-APX Antenna Isolation Required Instead!</v>
      </c>
    </row>
    <row r="34" spans="1:23" x14ac:dyDescent="0.3">
      <c r="A34" s="74"/>
      <c r="B34" s="79" t="s">
        <v>108</v>
      </c>
      <c r="C34" s="74"/>
      <c r="D34" s="74"/>
      <c r="E34" s="74"/>
      <c r="G34" s="74"/>
      <c r="H34" s="1">
        <v>8</v>
      </c>
      <c r="I34" s="1">
        <v>800</v>
      </c>
      <c r="M34" s="77" t="s">
        <v>101</v>
      </c>
      <c r="S34"/>
      <c r="T34"/>
      <c r="U34"/>
      <c r="V34" s="1">
        <v>3</v>
      </c>
      <c r="W34" t="str">
        <f>"CROSS-BAND operation REQUIRES At Least "&amp;$T$56&amp;" dB VR-to-APX Antenna Isolation!"</f>
        <v>CROSS-BAND operation REQUIRES At Least 0 dB VR-to-APX Antenna Isolation!</v>
      </c>
    </row>
    <row r="35" spans="1:23" x14ac:dyDescent="0.3">
      <c r="A35" s="74"/>
      <c r="B35" s="74"/>
      <c r="C35" s="74"/>
      <c r="D35" s="74"/>
      <c r="E35" s="74"/>
      <c r="G35" s="74"/>
      <c r="H35" s="1">
        <v>9</v>
      </c>
      <c r="I35" s="1" t="s">
        <v>71</v>
      </c>
      <c r="S35"/>
      <c r="T35"/>
      <c r="U35"/>
      <c r="V35" s="1">
        <v>4</v>
      </c>
      <c r="W35" t="str">
        <f>"IN-BAND Filtering Required; CROSS-BAND operation REQUIRES At Least "&amp;$T$56&amp;" dB VR-to-APX Antenna Isolation!"</f>
        <v>IN-BAND Filtering Required; CROSS-BAND operation REQUIRES At Least 0 dB VR-to-APX Antenna Isolation!</v>
      </c>
    </row>
    <row r="36" spans="1:23" x14ac:dyDescent="0.3">
      <c r="A36" s="74"/>
      <c r="B36" s="74"/>
      <c r="C36" s="74"/>
      <c r="D36" s="74"/>
      <c r="E36" s="74"/>
      <c r="G36" s="74"/>
      <c r="H36" s="1">
        <v>10</v>
      </c>
      <c r="I36" s="1" t="s">
        <v>72</v>
      </c>
      <c r="S36"/>
      <c r="T36"/>
      <c r="U36"/>
      <c r="V36" s="1">
        <v>5</v>
      </c>
      <c r="W36" t="s">
        <v>156</v>
      </c>
    </row>
    <row r="37" spans="1:23" x14ac:dyDescent="0.3">
      <c r="A37" s="95"/>
      <c r="B37" s="78" t="s">
        <v>109</v>
      </c>
      <c r="C37" s="74"/>
      <c r="D37" s="105" t="s">
        <v>115</v>
      </c>
      <c r="E37" s="105" t="s">
        <v>116</v>
      </c>
      <c r="G37" s="74"/>
      <c r="H37" s="1">
        <v>11</v>
      </c>
      <c r="I37" s="1" t="s">
        <v>77</v>
      </c>
      <c r="L37" s="2" t="s">
        <v>110</v>
      </c>
      <c r="S37"/>
      <c r="T37" s="72" t="s">
        <v>119</v>
      </c>
      <c r="U37"/>
      <c r="V37" s="1">
        <v>6</v>
      </c>
      <c r="W37" s="152" t="s">
        <v>155</v>
      </c>
    </row>
    <row r="38" spans="1:23" x14ac:dyDescent="0.3">
      <c r="A38" s="95" t="s">
        <v>25</v>
      </c>
      <c r="B38" s="82">
        <v>40</v>
      </c>
      <c r="C38" s="74"/>
      <c r="D38" s="105"/>
      <c r="E38" s="106">
        <v>10</v>
      </c>
      <c r="G38" s="74"/>
      <c r="H38" s="1">
        <v>12</v>
      </c>
      <c r="I38" s="1" t="s">
        <v>73</v>
      </c>
      <c r="L38" s="3" t="s">
        <v>112</v>
      </c>
      <c r="M38" s="3" t="s">
        <v>118</v>
      </c>
      <c r="N38" s="3" t="s">
        <v>113</v>
      </c>
      <c r="O38" s="3" t="s">
        <v>118</v>
      </c>
      <c r="P38" s="3" t="s">
        <v>111</v>
      </c>
      <c r="Q38" s="3" t="s">
        <v>114</v>
      </c>
      <c r="R38" s="93" t="s">
        <v>117</v>
      </c>
      <c r="S38" s="3" t="s">
        <v>121</v>
      </c>
      <c r="T38" s="3" t="s">
        <v>120</v>
      </c>
      <c r="U38"/>
      <c r="V38" s="1">
        <v>7</v>
      </c>
      <c r="W38" t="s">
        <v>167</v>
      </c>
    </row>
    <row r="39" spans="1:23" x14ac:dyDescent="0.3">
      <c r="A39" s="95" t="s">
        <v>0</v>
      </c>
      <c r="B39" s="82">
        <v>34.799999999999997</v>
      </c>
      <c r="C39" s="80"/>
      <c r="D39" s="74"/>
      <c r="E39" s="74"/>
      <c r="G39" s="74"/>
      <c r="H39" s="1">
        <v>13</v>
      </c>
      <c r="I39" s="1" t="s">
        <v>78</v>
      </c>
      <c r="L39" s="99" t="s">
        <v>1</v>
      </c>
      <c r="M39" s="107" t="b">
        <f t="array" ref="M39:M42">(VRFcode=1)</f>
        <v>1</v>
      </c>
      <c r="N39" s="103" t="s">
        <v>1</v>
      </c>
      <c r="O39" s="111" t="b">
        <f>$J$3</f>
        <v>1</v>
      </c>
      <c r="P39" s="1" t="str">
        <f>B29</f>
        <v>X</v>
      </c>
      <c r="Q39" s="1">
        <f t="array" ref="Q39:Q54">$E$38</f>
        <v>10</v>
      </c>
      <c r="R39" s="94">
        <f t="array" ref="R39:R54">CHOOSE(VRcode+1,$B$38,$B$39,$B$38)</f>
        <v>40</v>
      </c>
      <c r="S39" s="1" t="e">
        <f>R39+Q39-P39</f>
        <v>#VALUE!</v>
      </c>
      <c r="T39" s="1" t="str">
        <f>IF(AND(M39,O39), "Inband","")</f>
        <v>Inband</v>
      </c>
      <c r="U39"/>
      <c r="V39" s="1">
        <v>8</v>
      </c>
      <c r="W39" t="s">
        <v>254</v>
      </c>
    </row>
    <row r="40" spans="1:23" x14ac:dyDescent="0.3">
      <c r="A40" s="74"/>
      <c r="B40" s="74"/>
      <c r="C40" s="74"/>
      <c r="D40" s="74"/>
      <c r="E40" s="74"/>
      <c r="G40" s="74"/>
      <c r="H40" s="1">
        <v>14</v>
      </c>
      <c r="I40" s="1" t="s">
        <v>79</v>
      </c>
      <c r="L40" s="99" t="s">
        <v>1</v>
      </c>
      <c r="M40" s="107" t="b">
        <v>1</v>
      </c>
      <c r="N40" s="103" t="s">
        <v>2</v>
      </c>
      <c r="O40" s="111" t="b">
        <f>OR($J$4,$J$5)</f>
        <v>0</v>
      </c>
      <c r="P40" s="104">
        <f>C29</f>
        <v>-2.9</v>
      </c>
      <c r="Q40" s="1">
        <v>10</v>
      </c>
      <c r="R40" s="94">
        <v>40</v>
      </c>
      <c r="S40" s="1">
        <f t="shared" ref="S40:S54" si="0">R40+Q40-P40</f>
        <v>52.9</v>
      </c>
      <c r="T40" s="1" t="str">
        <f>IF(AND(M40,O40), S40,"")</f>
        <v/>
      </c>
      <c r="U40"/>
      <c r="V40" s="1">
        <v>9</v>
      </c>
      <c r="W40" t="str">
        <f>"EXTERNAL TRIPLEXER - User Must configure and connect cabling; Without  Triplexer,  at Least "&amp;$T$56&amp;" dB VR-to-APX Antenna Isolation Required Instead!"</f>
        <v>EXTERNAL TRIPLEXER - User Must configure and connect cabling; Without  Triplexer,  at Least 0 dB VR-to-APX Antenna Isolation Required Instead!</v>
      </c>
    </row>
    <row r="41" spans="1:23" x14ac:dyDescent="0.3">
      <c r="F41" s="74"/>
      <c r="G41" s="74"/>
      <c r="H41" s="1">
        <v>15</v>
      </c>
      <c r="I41" s="1" t="s">
        <v>80</v>
      </c>
      <c r="L41" s="99" t="s">
        <v>1</v>
      </c>
      <c r="M41" s="107" t="b">
        <v>1</v>
      </c>
      <c r="N41" s="103">
        <v>700</v>
      </c>
      <c r="O41" s="111" t="b">
        <f>OR($J$6,$J$7)</f>
        <v>0</v>
      </c>
      <c r="P41" s="104">
        <f>D29</f>
        <v>-0.6</v>
      </c>
      <c r="Q41" s="1">
        <v>10</v>
      </c>
      <c r="R41" s="94">
        <v>40</v>
      </c>
      <c r="S41" s="1">
        <f t="shared" si="0"/>
        <v>50.6</v>
      </c>
      <c r="T41" s="1" t="str">
        <f t="shared" ref="T41:T48" si="1">IF(AND(M41,O41), S41,"")</f>
        <v/>
      </c>
      <c r="U41"/>
      <c r="V41" s="1">
        <v>10</v>
      </c>
      <c r="W41" t="s">
        <v>248</v>
      </c>
    </row>
    <row r="42" spans="1:23" x14ac:dyDescent="0.3">
      <c r="F42" s="74"/>
      <c r="G42" s="74"/>
      <c r="L42" s="99" t="s">
        <v>1</v>
      </c>
      <c r="M42" s="107" t="b">
        <v>1</v>
      </c>
      <c r="N42" s="103">
        <v>800</v>
      </c>
      <c r="O42" s="111" t="b">
        <f>$J$8</f>
        <v>0</v>
      </c>
      <c r="P42" s="104">
        <f>E29</f>
        <v>3</v>
      </c>
      <c r="Q42" s="1">
        <v>10</v>
      </c>
      <c r="R42" s="94">
        <v>40</v>
      </c>
      <c r="S42" s="1">
        <f t="shared" si="0"/>
        <v>47</v>
      </c>
      <c r="T42" s="1" t="str">
        <f t="shared" si="1"/>
        <v/>
      </c>
      <c r="U42"/>
      <c r="V42" s="1">
        <v>11</v>
      </c>
      <c r="W42" t="str">
        <f>"TRIPLEXER IS EXTERNAL - User Must configure and connect cabling"</f>
        <v>TRIPLEXER IS EXTERNAL - User Must configure and connect cabling</v>
      </c>
    </row>
    <row r="43" spans="1:23" x14ac:dyDescent="0.3">
      <c r="F43" s="80"/>
      <c r="G43" s="74"/>
      <c r="L43" s="101" t="s">
        <v>2</v>
      </c>
      <c r="M43" s="108" t="b">
        <f t="array" ref="M43:M46">(VRFcode=2)</f>
        <v>0</v>
      </c>
      <c r="N43" s="103" t="s">
        <v>1</v>
      </c>
      <c r="O43" s="111" t="b">
        <f>$J$3</f>
        <v>1</v>
      </c>
      <c r="P43" s="104">
        <f>B30</f>
        <v>3</v>
      </c>
      <c r="Q43" s="1">
        <v>10</v>
      </c>
      <c r="R43" s="94">
        <v>40</v>
      </c>
      <c r="S43" s="1">
        <f t="shared" si="0"/>
        <v>47</v>
      </c>
      <c r="T43" s="1" t="str">
        <f t="shared" si="1"/>
        <v/>
      </c>
      <c r="U43"/>
    </row>
    <row r="44" spans="1:23" x14ac:dyDescent="0.3">
      <c r="F44" s="74"/>
      <c r="G44" s="74"/>
      <c r="L44" s="101" t="s">
        <v>2</v>
      </c>
      <c r="M44" s="108" t="b">
        <v>0</v>
      </c>
      <c r="N44" s="103" t="s">
        <v>2</v>
      </c>
      <c r="O44" s="111" t="b">
        <f>OR($J$4,$J$5)</f>
        <v>0</v>
      </c>
      <c r="P44" s="104" t="str">
        <f>C30</f>
        <v>X</v>
      </c>
      <c r="Q44" s="1">
        <v>10</v>
      </c>
      <c r="R44" s="94">
        <v>40</v>
      </c>
      <c r="S44" s="1" t="e">
        <f t="shared" si="0"/>
        <v>#VALUE!</v>
      </c>
      <c r="T44" s="1" t="str">
        <f>IF(AND(M44,O44), "Inband","")</f>
        <v/>
      </c>
      <c r="U44"/>
    </row>
    <row r="45" spans="1:23" x14ac:dyDescent="0.3">
      <c r="F45" s="74"/>
      <c r="G45" s="74"/>
      <c r="L45" s="101" t="s">
        <v>2</v>
      </c>
      <c r="M45" s="108" t="b">
        <v>0</v>
      </c>
      <c r="N45" s="103">
        <v>700</v>
      </c>
      <c r="O45" s="111" t="b">
        <f>OR($J$6,$J$7)</f>
        <v>0</v>
      </c>
      <c r="P45" s="104">
        <f>D30</f>
        <v>4.4000000000000004</v>
      </c>
      <c r="Q45" s="1">
        <v>10</v>
      </c>
      <c r="R45" s="94">
        <v>40</v>
      </c>
      <c r="S45" s="1">
        <f t="shared" si="0"/>
        <v>45.6</v>
      </c>
      <c r="T45" s="1" t="str">
        <f t="shared" si="1"/>
        <v/>
      </c>
      <c r="U45"/>
    </row>
    <row r="46" spans="1:23" x14ac:dyDescent="0.3">
      <c r="F46" s="74"/>
      <c r="G46" s="74"/>
      <c r="L46" s="101" t="s">
        <v>2</v>
      </c>
      <c r="M46" s="108" t="b">
        <v>0</v>
      </c>
      <c r="N46" s="103">
        <v>800</v>
      </c>
      <c r="O46" s="111" t="b">
        <f>$J$8</f>
        <v>0</v>
      </c>
      <c r="P46" s="104">
        <f>E30</f>
        <v>0.5</v>
      </c>
      <c r="Q46" s="1">
        <v>10</v>
      </c>
      <c r="R46" s="94">
        <v>40</v>
      </c>
      <c r="S46" s="1">
        <f t="shared" si="0"/>
        <v>49.5</v>
      </c>
      <c r="T46" s="1" t="str">
        <f t="shared" si="1"/>
        <v/>
      </c>
      <c r="U46"/>
    </row>
    <row r="47" spans="1:23" x14ac:dyDescent="0.3">
      <c r="F47" s="74"/>
      <c r="G47" s="74"/>
      <c r="L47" s="100">
        <v>700</v>
      </c>
      <c r="M47" s="109" t="b">
        <f t="array" ref="M47:M50">(VRFcode=3)</f>
        <v>0</v>
      </c>
      <c r="N47" s="103" t="s">
        <v>1</v>
      </c>
      <c r="O47" s="111" t="b">
        <f>$J$3</f>
        <v>1</v>
      </c>
      <c r="P47" s="104">
        <f>B31</f>
        <v>3.4</v>
      </c>
      <c r="Q47" s="1">
        <v>10</v>
      </c>
      <c r="R47" s="94">
        <v>40</v>
      </c>
      <c r="S47" s="1">
        <f t="shared" si="0"/>
        <v>46.6</v>
      </c>
      <c r="T47" s="1" t="str">
        <f t="shared" si="1"/>
        <v/>
      </c>
      <c r="U47"/>
    </row>
    <row r="48" spans="1:23" x14ac:dyDescent="0.3">
      <c r="F48" s="74"/>
      <c r="G48" s="74"/>
      <c r="L48" s="100">
        <v>700</v>
      </c>
      <c r="M48" s="109" t="b">
        <v>0</v>
      </c>
      <c r="N48" s="103" t="s">
        <v>2</v>
      </c>
      <c r="O48" s="111" t="b">
        <f>OR($J$4,$J$5)</f>
        <v>0</v>
      </c>
      <c r="P48" s="104">
        <f>C31</f>
        <v>-1.6</v>
      </c>
      <c r="Q48" s="1">
        <v>10</v>
      </c>
      <c r="R48" s="94">
        <v>40</v>
      </c>
      <c r="S48" s="1">
        <f t="shared" si="0"/>
        <v>51.6</v>
      </c>
      <c r="T48" s="1" t="str">
        <f t="shared" si="1"/>
        <v/>
      </c>
      <c r="U48"/>
    </row>
    <row r="49" spans="1:24" x14ac:dyDescent="0.3">
      <c r="F49" s="74"/>
      <c r="G49" s="74"/>
      <c r="H49" s="83"/>
      <c r="I49" s="83"/>
      <c r="J49" s="83"/>
      <c r="K49" s="83"/>
      <c r="L49" s="100">
        <v>700</v>
      </c>
      <c r="M49" s="109" t="b">
        <v>0</v>
      </c>
      <c r="N49" s="103">
        <v>700</v>
      </c>
      <c r="O49" s="111" t="b">
        <f>OR($J$6,$J$7)</f>
        <v>0</v>
      </c>
      <c r="P49" s="104" t="str">
        <f>D31</f>
        <v>X</v>
      </c>
      <c r="Q49" s="1">
        <v>10</v>
      </c>
      <c r="R49" s="94">
        <v>40</v>
      </c>
      <c r="S49" s="1" t="e">
        <f t="shared" si="0"/>
        <v>#VALUE!</v>
      </c>
      <c r="T49" s="1" t="str">
        <f>IF(AND(M49,O49), "Inband","")</f>
        <v/>
      </c>
      <c r="U49"/>
    </row>
    <row r="50" spans="1:24" x14ac:dyDescent="0.3">
      <c r="F50" s="74"/>
      <c r="G50" s="74"/>
      <c r="H50" s="83"/>
      <c r="I50" s="83"/>
      <c r="J50" s="83"/>
      <c r="K50" s="83"/>
      <c r="L50" s="100">
        <v>700</v>
      </c>
      <c r="M50" s="109" t="b">
        <v>0</v>
      </c>
      <c r="N50" s="103">
        <v>800</v>
      </c>
      <c r="O50" s="111" t="b">
        <f>$J$8</f>
        <v>0</v>
      </c>
      <c r="P50" s="1" t="str">
        <f>E31</f>
        <v>X</v>
      </c>
      <c r="Q50" s="1">
        <v>10</v>
      </c>
      <c r="R50" s="94">
        <v>40</v>
      </c>
      <c r="S50" s="1" t="e">
        <f t="shared" si="0"/>
        <v>#VALUE!</v>
      </c>
      <c r="T50" s="1" t="str">
        <f>IF(AND(M50,O50), "Inband","")</f>
        <v/>
      </c>
      <c r="U50"/>
    </row>
    <row r="51" spans="1:24" x14ac:dyDescent="0.3">
      <c r="F51" s="74"/>
      <c r="H51" s="83"/>
      <c r="I51" s="83"/>
      <c r="J51" s="83"/>
      <c r="K51" s="83"/>
      <c r="L51" s="102">
        <v>800</v>
      </c>
      <c r="M51" s="110" t="b">
        <f t="array" ref="M51:M54">(VRFcode=4)</f>
        <v>0</v>
      </c>
      <c r="N51" s="103" t="s">
        <v>1</v>
      </c>
      <c r="O51" s="111" t="b">
        <f>$J$3</f>
        <v>1</v>
      </c>
      <c r="P51" s="1">
        <f>B32</f>
        <v>2.6</v>
      </c>
      <c r="Q51" s="1">
        <v>10</v>
      </c>
      <c r="R51" s="94">
        <v>40</v>
      </c>
      <c r="S51" s="1">
        <f t="shared" si="0"/>
        <v>47.4</v>
      </c>
      <c r="T51" s="1" t="str">
        <f t="shared" ref="T51:T52" si="2">IF(AND(M51,O51), S51,"")</f>
        <v/>
      </c>
      <c r="U51"/>
    </row>
    <row r="52" spans="1:24" x14ac:dyDescent="0.3">
      <c r="F52" s="74"/>
      <c r="H52" s="83"/>
      <c r="I52" s="87"/>
      <c r="J52" s="87"/>
      <c r="K52" s="84"/>
      <c r="L52" s="102">
        <v>800</v>
      </c>
      <c r="M52" s="110" t="b">
        <v>0</v>
      </c>
      <c r="N52" s="103" t="s">
        <v>2</v>
      </c>
      <c r="O52" s="111" t="b">
        <f>OR($J$4,$J$5)</f>
        <v>0</v>
      </c>
      <c r="P52" s="104">
        <f>C32</f>
        <v>1.3</v>
      </c>
      <c r="Q52" s="1">
        <v>10</v>
      </c>
      <c r="R52" s="94">
        <v>40</v>
      </c>
      <c r="S52" s="1">
        <f t="shared" si="0"/>
        <v>48.7</v>
      </c>
      <c r="T52" s="1" t="str">
        <f t="shared" si="2"/>
        <v/>
      </c>
      <c r="U52"/>
    </row>
    <row r="53" spans="1:24" x14ac:dyDescent="0.3">
      <c r="F53" s="74"/>
      <c r="H53" s="83"/>
      <c r="I53" s="83"/>
      <c r="J53" s="83"/>
      <c r="K53" s="85"/>
      <c r="L53" s="102">
        <v>800</v>
      </c>
      <c r="M53" s="110" t="b">
        <v>0</v>
      </c>
      <c r="N53" s="103">
        <v>700</v>
      </c>
      <c r="O53" s="111" t="b">
        <f>OR($J$6,$J$7)</f>
        <v>0</v>
      </c>
      <c r="P53" s="104" t="str">
        <f>D32</f>
        <v>X</v>
      </c>
      <c r="Q53" s="1">
        <v>10</v>
      </c>
      <c r="R53" s="94">
        <v>40</v>
      </c>
      <c r="S53" s="1" t="e">
        <f t="shared" si="0"/>
        <v>#VALUE!</v>
      </c>
      <c r="T53" s="1" t="str">
        <f>IF(AND(M53,O53), "Inband","")</f>
        <v/>
      </c>
      <c r="U53"/>
    </row>
    <row r="54" spans="1:24" x14ac:dyDescent="0.3">
      <c r="A54" s="38"/>
      <c r="F54" s="74"/>
      <c r="H54" s="83"/>
      <c r="I54" s="88"/>
      <c r="J54" s="88"/>
      <c r="K54" s="85"/>
      <c r="L54" s="102">
        <v>800</v>
      </c>
      <c r="M54" s="110" t="b">
        <v>0</v>
      </c>
      <c r="N54" s="103">
        <v>800</v>
      </c>
      <c r="O54" s="111" t="b">
        <f>$J$8</f>
        <v>0</v>
      </c>
      <c r="P54" s="1" t="str">
        <f>E32</f>
        <v>X</v>
      </c>
      <c r="Q54" s="1">
        <v>10</v>
      </c>
      <c r="R54" s="94">
        <v>40</v>
      </c>
      <c r="S54" s="1" t="e">
        <f t="shared" si="0"/>
        <v>#VALUE!</v>
      </c>
      <c r="T54" s="1" t="str">
        <f>IF(AND(M54,O54), "Inband","")</f>
        <v/>
      </c>
      <c r="U54"/>
    </row>
    <row r="55" spans="1:24" x14ac:dyDescent="0.3">
      <c r="A55" s="38"/>
      <c r="F55" s="74"/>
      <c r="H55" s="83"/>
      <c r="I55" s="88"/>
      <c r="J55" s="88"/>
      <c r="K55" s="85"/>
      <c r="L55" s="83"/>
      <c r="S55"/>
      <c r="T55"/>
      <c r="U55"/>
    </row>
    <row r="56" spans="1:24" x14ac:dyDescent="0.3">
      <c r="E56" s="164" t="s">
        <v>196</v>
      </c>
      <c r="F56" s="161"/>
      <c r="G56" s="161"/>
      <c r="H56" s="162"/>
      <c r="I56" s="163"/>
      <c r="J56" s="163"/>
      <c r="K56" s="181"/>
      <c r="L56" s="83"/>
      <c r="S56" s="72" t="s">
        <v>122</v>
      </c>
      <c r="T56" s="112">
        <f>ROUND(MAX(T39:T54),0)</f>
        <v>0</v>
      </c>
    </row>
    <row r="57" spans="1:24" x14ac:dyDescent="0.3">
      <c r="A57" s="20" t="s">
        <v>187</v>
      </c>
      <c r="E57" s="161" t="s">
        <v>193</v>
      </c>
      <c r="F57" s="161"/>
      <c r="G57" s="161"/>
      <c r="H57" s="162"/>
      <c r="I57" s="163"/>
      <c r="J57" s="163"/>
      <c r="K57" s="181"/>
      <c r="L57" s="85"/>
      <c r="M57" s="85"/>
      <c r="N57" s="85"/>
      <c r="O57" s="85"/>
      <c r="P57" s="83"/>
    </row>
    <row r="58" spans="1:24" x14ac:dyDescent="0.3">
      <c r="B58" s="38" t="s">
        <v>184</v>
      </c>
      <c r="E58" s="161" t="s">
        <v>5</v>
      </c>
      <c r="F58" s="161">
        <v>1</v>
      </c>
      <c r="G58" s="161"/>
      <c r="H58" s="162">
        <v>2</v>
      </c>
      <c r="I58" s="179">
        <v>3</v>
      </c>
      <c r="J58" s="179">
        <v>4</v>
      </c>
      <c r="K58" s="181">
        <v>5</v>
      </c>
      <c r="L58" s="85"/>
      <c r="M58" s="85"/>
      <c r="N58" s="85"/>
      <c r="O58" s="85"/>
      <c r="P58" s="83"/>
      <c r="W58" s="1"/>
      <c r="X58" s="1"/>
    </row>
    <row r="59" spans="1:24" x14ac:dyDescent="0.3">
      <c r="A59" s="70" t="s">
        <v>185</v>
      </c>
      <c r="B59" s="168" t="s">
        <v>25</v>
      </c>
      <c r="C59" s="169" t="s">
        <v>0</v>
      </c>
      <c r="D59" s="170" t="s">
        <v>186</v>
      </c>
      <c r="E59" s="161" t="s">
        <v>188</v>
      </c>
      <c r="F59" s="161" t="s">
        <v>189</v>
      </c>
      <c r="G59" s="161"/>
      <c r="H59" s="162" t="s">
        <v>194</v>
      </c>
      <c r="I59" s="179" t="s">
        <v>195</v>
      </c>
      <c r="J59" s="180" t="s">
        <v>190</v>
      </c>
      <c r="K59" s="161" t="s">
        <v>191</v>
      </c>
      <c r="L59" s="161" t="s">
        <v>250</v>
      </c>
      <c r="M59" s="70" t="s">
        <v>83</v>
      </c>
      <c r="N59" s="85"/>
      <c r="O59" s="85"/>
      <c r="P59" s="85"/>
      <c r="Q59" s="85"/>
      <c r="R59" s="83"/>
      <c r="W59" s="1"/>
      <c r="X59" s="1"/>
    </row>
    <row r="60" spans="1:24" ht="15.6" x14ac:dyDescent="0.3">
      <c r="A60" s="206">
        <v>0</v>
      </c>
      <c r="B60" s="171">
        <v>5</v>
      </c>
      <c r="C60" s="166">
        <v>5</v>
      </c>
      <c r="D60" s="172">
        <v>5</v>
      </c>
      <c r="E60" s="165">
        <v>0</v>
      </c>
      <c r="F60" s="165">
        <v>0</v>
      </c>
      <c r="G60" s="165"/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7" t="s">
        <v>87</v>
      </c>
      <c r="N60" s="178"/>
      <c r="O60" s="178"/>
      <c r="P60" s="178"/>
      <c r="Q60" s="178"/>
      <c r="R60" s="166"/>
      <c r="W60" s="1"/>
      <c r="X60" s="1"/>
    </row>
    <row r="61" spans="1:24" ht="15.6" x14ac:dyDescent="0.3">
      <c r="A61" s="206">
        <v>1</v>
      </c>
      <c r="B61" s="171">
        <v>6</v>
      </c>
      <c r="C61" s="166">
        <v>6</v>
      </c>
      <c r="D61" s="172">
        <v>3</v>
      </c>
      <c r="E61" s="165">
        <v>0</v>
      </c>
      <c r="F61" s="165">
        <v>0</v>
      </c>
      <c r="G61" s="165"/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7" t="s">
        <v>48</v>
      </c>
      <c r="N61" s="178"/>
      <c r="O61" s="178"/>
      <c r="P61" s="178"/>
      <c r="Q61" s="178"/>
      <c r="R61" s="166"/>
      <c r="W61" s="1"/>
      <c r="X61" s="1"/>
    </row>
    <row r="62" spans="1:24" ht="15.6" x14ac:dyDescent="0.3">
      <c r="A62" s="206">
        <v>2</v>
      </c>
      <c r="B62" s="171">
        <v>2</v>
      </c>
      <c r="C62" s="166">
        <v>2</v>
      </c>
      <c r="D62" s="172">
        <v>9</v>
      </c>
      <c r="E62" s="165">
        <v>0</v>
      </c>
      <c r="F62" s="165">
        <v>1</v>
      </c>
      <c r="G62" s="165"/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7" t="s">
        <v>50</v>
      </c>
      <c r="N62" s="178"/>
      <c r="O62" s="178"/>
      <c r="P62" s="178"/>
      <c r="Q62" s="178"/>
      <c r="R62" s="166"/>
      <c r="W62" s="1"/>
      <c r="X62" s="1"/>
    </row>
    <row r="63" spans="1:24" ht="15.6" x14ac:dyDescent="0.3">
      <c r="A63" s="206">
        <v>3</v>
      </c>
      <c r="B63" s="171">
        <v>2</v>
      </c>
      <c r="C63" s="166">
        <v>2</v>
      </c>
      <c r="D63" s="172">
        <v>10</v>
      </c>
      <c r="E63" s="165">
        <v>0</v>
      </c>
      <c r="F63" s="165">
        <v>0</v>
      </c>
      <c r="G63" s="165"/>
      <c r="H63" s="166">
        <v>1</v>
      </c>
      <c r="I63" s="176">
        <v>0</v>
      </c>
      <c r="J63" s="177">
        <v>0</v>
      </c>
      <c r="K63" s="165">
        <v>0</v>
      </c>
      <c r="L63" s="165">
        <v>0</v>
      </c>
      <c r="M63" s="167" t="s">
        <v>49</v>
      </c>
      <c r="N63" s="178"/>
      <c r="O63" s="178"/>
      <c r="P63" s="178"/>
      <c r="Q63" s="178"/>
      <c r="R63" s="166"/>
      <c r="W63" s="1"/>
      <c r="X63" s="1"/>
    </row>
    <row r="64" spans="1:24" ht="15.6" x14ac:dyDescent="0.3">
      <c r="A64" s="206">
        <v>4</v>
      </c>
      <c r="B64" s="171">
        <v>2</v>
      </c>
      <c r="C64" s="166">
        <v>2</v>
      </c>
      <c r="D64" s="172">
        <v>9</v>
      </c>
      <c r="E64" s="165">
        <v>0</v>
      </c>
      <c r="F64" s="165">
        <v>0</v>
      </c>
      <c r="G64" s="165"/>
      <c r="H64" s="165">
        <v>0</v>
      </c>
      <c r="I64" s="176">
        <v>1</v>
      </c>
      <c r="J64" s="177">
        <v>0</v>
      </c>
      <c r="K64" s="165">
        <v>0</v>
      </c>
      <c r="L64" s="165">
        <v>0</v>
      </c>
      <c r="M64" s="167" t="s">
        <v>51</v>
      </c>
      <c r="N64" s="178"/>
      <c r="O64" s="178"/>
      <c r="P64" s="178"/>
      <c r="Q64" s="178"/>
      <c r="R64" s="166"/>
      <c r="W64" s="1"/>
      <c r="X64" s="1"/>
    </row>
    <row r="65" spans="1:24" ht="15.6" x14ac:dyDescent="0.3">
      <c r="A65" s="206">
        <v>5</v>
      </c>
      <c r="B65" s="171">
        <v>2</v>
      </c>
      <c r="C65" s="166">
        <v>2</v>
      </c>
      <c r="D65" s="172">
        <v>10</v>
      </c>
      <c r="E65" s="165">
        <v>0</v>
      </c>
      <c r="F65" s="165">
        <v>0</v>
      </c>
      <c r="G65" s="165"/>
      <c r="H65" s="165">
        <v>0</v>
      </c>
      <c r="I65" s="176">
        <v>0</v>
      </c>
      <c r="J65" s="177">
        <v>1</v>
      </c>
      <c r="K65" s="165">
        <v>0</v>
      </c>
      <c r="L65" s="165">
        <v>0</v>
      </c>
      <c r="M65" s="167" t="s">
        <v>52</v>
      </c>
      <c r="N65" s="178"/>
      <c r="O65" s="178"/>
      <c r="P65" s="178"/>
      <c r="Q65" s="178"/>
      <c r="R65" s="166"/>
      <c r="W65" s="1"/>
      <c r="X65" s="1"/>
    </row>
    <row r="66" spans="1:24" ht="15.6" x14ac:dyDescent="0.3">
      <c r="A66" s="206">
        <v>6</v>
      </c>
      <c r="B66" s="171">
        <v>1</v>
      </c>
      <c r="C66" s="166">
        <v>1</v>
      </c>
      <c r="D66" s="172">
        <v>1</v>
      </c>
      <c r="E66" s="165">
        <v>1</v>
      </c>
      <c r="F66" s="165">
        <v>0</v>
      </c>
      <c r="G66" s="165"/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7" t="s">
        <v>88</v>
      </c>
      <c r="N66" s="178"/>
      <c r="O66" s="178"/>
      <c r="P66" s="178"/>
      <c r="Q66" s="178"/>
      <c r="R66" s="166"/>
      <c r="W66" s="1"/>
      <c r="X66" s="1"/>
    </row>
    <row r="67" spans="1:24" ht="15.6" x14ac:dyDescent="0.3">
      <c r="A67" s="206">
        <v>7</v>
      </c>
      <c r="B67" s="171">
        <v>1</v>
      </c>
      <c r="C67" s="166">
        <v>1</v>
      </c>
      <c r="D67" s="172">
        <v>1</v>
      </c>
      <c r="E67" s="165">
        <v>1</v>
      </c>
      <c r="F67" s="165">
        <v>0</v>
      </c>
      <c r="G67" s="165"/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7" t="s">
        <v>88</v>
      </c>
      <c r="N67" s="178"/>
      <c r="O67" s="178"/>
      <c r="P67" s="178"/>
      <c r="Q67" s="178"/>
      <c r="R67" s="166"/>
      <c r="W67" s="1"/>
      <c r="X67" s="1"/>
    </row>
    <row r="68" spans="1:24" ht="15.6" x14ac:dyDescent="0.3">
      <c r="A68" s="206">
        <v>8</v>
      </c>
      <c r="B68" s="171">
        <v>1</v>
      </c>
      <c r="C68" s="166">
        <v>1</v>
      </c>
      <c r="D68" s="172">
        <v>11</v>
      </c>
      <c r="E68" s="165">
        <v>1</v>
      </c>
      <c r="F68" s="165">
        <v>1</v>
      </c>
      <c r="G68" s="165"/>
      <c r="H68" s="166">
        <v>0</v>
      </c>
      <c r="I68" s="165">
        <v>0</v>
      </c>
      <c r="J68" s="165">
        <v>0</v>
      </c>
      <c r="K68" s="165">
        <v>0</v>
      </c>
      <c r="L68" s="165">
        <v>0</v>
      </c>
      <c r="M68" s="167" t="s">
        <v>151</v>
      </c>
      <c r="N68" s="178"/>
      <c r="O68" s="178"/>
      <c r="P68" s="178"/>
      <c r="Q68" s="178"/>
      <c r="R68" s="166"/>
      <c r="W68" s="1"/>
      <c r="X68" s="1"/>
    </row>
    <row r="69" spans="1:24" ht="15.6" x14ac:dyDescent="0.3">
      <c r="A69" s="206">
        <v>9</v>
      </c>
      <c r="B69" s="171">
        <v>1</v>
      </c>
      <c r="C69" s="166">
        <v>1</v>
      </c>
      <c r="D69" s="172">
        <v>10</v>
      </c>
      <c r="E69" s="165">
        <v>1</v>
      </c>
      <c r="F69" s="165">
        <v>0</v>
      </c>
      <c r="G69" s="165"/>
      <c r="H69" s="166">
        <v>1</v>
      </c>
      <c r="I69" s="165">
        <v>0</v>
      </c>
      <c r="J69" s="165">
        <v>0</v>
      </c>
      <c r="K69" s="165">
        <v>0</v>
      </c>
      <c r="L69" s="165">
        <v>0</v>
      </c>
      <c r="M69" s="167" t="s">
        <v>152</v>
      </c>
      <c r="N69" s="178"/>
      <c r="O69" s="178"/>
      <c r="P69" s="178"/>
      <c r="Q69" s="178"/>
      <c r="R69" s="166"/>
      <c r="W69" s="1"/>
      <c r="X69" s="1"/>
    </row>
    <row r="70" spans="1:24" ht="15.6" x14ac:dyDescent="0.3">
      <c r="A70" s="206">
        <v>10</v>
      </c>
      <c r="B70" s="171">
        <v>2</v>
      </c>
      <c r="C70" s="166">
        <v>2</v>
      </c>
      <c r="D70" s="172">
        <v>9</v>
      </c>
      <c r="E70" s="165">
        <v>1</v>
      </c>
      <c r="F70" s="165">
        <v>0</v>
      </c>
      <c r="G70" s="165"/>
      <c r="H70" s="165">
        <v>0</v>
      </c>
      <c r="I70" s="176">
        <v>1</v>
      </c>
      <c r="J70" s="177">
        <v>0</v>
      </c>
      <c r="K70" s="165">
        <v>0</v>
      </c>
      <c r="L70" s="165">
        <v>0</v>
      </c>
      <c r="M70" s="167" t="s">
        <v>153</v>
      </c>
      <c r="N70" s="178"/>
      <c r="O70" s="178"/>
      <c r="P70" s="178"/>
      <c r="Q70" s="178"/>
      <c r="R70" s="166"/>
      <c r="W70" s="1"/>
      <c r="X70" s="1"/>
    </row>
    <row r="71" spans="1:24" ht="15.6" x14ac:dyDescent="0.3">
      <c r="A71" s="206">
        <v>11</v>
      </c>
      <c r="B71" s="171">
        <v>1</v>
      </c>
      <c r="C71" s="166">
        <v>1</v>
      </c>
      <c r="D71" s="172">
        <v>10</v>
      </c>
      <c r="E71" s="165">
        <v>1</v>
      </c>
      <c r="F71" s="165">
        <v>0</v>
      </c>
      <c r="G71" s="165"/>
      <c r="H71" s="165">
        <v>0</v>
      </c>
      <c r="I71" s="165">
        <v>0</v>
      </c>
      <c r="J71" s="177">
        <v>1</v>
      </c>
      <c r="K71" s="165">
        <v>0</v>
      </c>
      <c r="L71" s="165">
        <v>0</v>
      </c>
      <c r="M71" s="167" t="s">
        <v>154</v>
      </c>
      <c r="N71" s="178"/>
      <c r="O71" s="178"/>
      <c r="P71" s="178"/>
      <c r="Q71" s="178"/>
      <c r="R71" s="166"/>
      <c r="W71" s="1"/>
      <c r="X71" s="1"/>
    </row>
    <row r="72" spans="1:24" ht="15.6" x14ac:dyDescent="0.3">
      <c r="A72" s="206">
        <v>12</v>
      </c>
      <c r="B72" s="171">
        <v>2</v>
      </c>
      <c r="C72" s="166">
        <v>2</v>
      </c>
      <c r="D72" s="172">
        <v>10</v>
      </c>
      <c r="E72" s="165">
        <v>0</v>
      </c>
      <c r="F72" s="165">
        <v>1</v>
      </c>
      <c r="G72" s="165"/>
      <c r="H72" s="165">
        <v>0</v>
      </c>
      <c r="I72" s="176">
        <v>0</v>
      </c>
      <c r="J72" s="177">
        <v>0</v>
      </c>
      <c r="K72" s="165">
        <v>1</v>
      </c>
      <c r="L72" s="165">
        <v>0</v>
      </c>
      <c r="M72" s="167" t="s">
        <v>166</v>
      </c>
      <c r="N72" s="178"/>
      <c r="O72" s="178"/>
      <c r="P72" s="178"/>
      <c r="Q72" s="178"/>
      <c r="R72" s="166"/>
      <c r="W72" s="1"/>
      <c r="X72" s="1"/>
    </row>
    <row r="73" spans="1:24" ht="15.6" x14ac:dyDescent="0.3">
      <c r="A73" s="206">
        <v>13</v>
      </c>
      <c r="B73" s="171">
        <v>8</v>
      </c>
      <c r="C73" s="166">
        <v>8</v>
      </c>
      <c r="D73" s="172">
        <v>8</v>
      </c>
      <c r="E73" s="165">
        <v>1</v>
      </c>
      <c r="F73" s="165">
        <v>0</v>
      </c>
      <c r="G73" s="165"/>
      <c r="H73" s="165">
        <v>0</v>
      </c>
      <c r="I73" s="176">
        <v>0</v>
      </c>
      <c r="J73" s="177">
        <v>0</v>
      </c>
      <c r="K73" s="165" t="s">
        <v>192</v>
      </c>
      <c r="L73" s="165">
        <v>0</v>
      </c>
      <c r="M73" s="167" t="s">
        <v>88</v>
      </c>
      <c r="N73" s="178"/>
      <c r="O73" s="178"/>
      <c r="P73" s="178"/>
      <c r="Q73" s="178"/>
      <c r="R73" s="166"/>
      <c r="W73" s="1"/>
      <c r="X73" s="1"/>
    </row>
    <row r="74" spans="1:24" ht="15.6" x14ac:dyDescent="0.3">
      <c r="A74" s="206">
        <v>14</v>
      </c>
      <c r="B74" s="171">
        <v>8</v>
      </c>
      <c r="C74" s="166">
        <v>8</v>
      </c>
      <c r="D74" s="172">
        <v>8</v>
      </c>
      <c r="E74" s="165">
        <v>1</v>
      </c>
      <c r="F74" s="165">
        <v>1</v>
      </c>
      <c r="G74" s="165"/>
      <c r="H74" s="165">
        <v>0</v>
      </c>
      <c r="I74" s="176">
        <v>0</v>
      </c>
      <c r="J74" s="177">
        <v>0</v>
      </c>
      <c r="K74" s="165" t="s">
        <v>192</v>
      </c>
      <c r="L74" s="165">
        <v>0</v>
      </c>
      <c r="M74" s="167" t="s">
        <v>151</v>
      </c>
      <c r="N74" s="178"/>
      <c r="O74" s="178"/>
      <c r="P74" s="178"/>
      <c r="Q74" s="178"/>
      <c r="R74" s="166"/>
      <c r="W74" s="1"/>
      <c r="X74" s="1"/>
    </row>
    <row r="75" spans="1:24" ht="15.6" x14ac:dyDescent="0.3">
      <c r="A75" s="206">
        <v>15</v>
      </c>
      <c r="B75" s="171">
        <v>8</v>
      </c>
      <c r="C75" s="166">
        <v>8</v>
      </c>
      <c r="D75" s="172">
        <v>8</v>
      </c>
      <c r="E75" s="165">
        <v>1</v>
      </c>
      <c r="F75" s="165">
        <v>0</v>
      </c>
      <c r="G75" s="165"/>
      <c r="H75" s="165">
        <v>0</v>
      </c>
      <c r="I75" s="176">
        <v>1</v>
      </c>
      <c r="J75" s="177">
        <v>0</v>
      </c>
      <c r="K75" s="165" t="s">
        <v>192</v>
      </c>
      <c r="L75" s="165">
        <v>0</v>
      </c>
      <c r="M75" s="167" t="s">
        <v>153</v>
      </c>
      <c r="N75" s="178"/>
      <c r="O75" s="178"/>
      <c r="P75" s="178"/>
      <c r="Q75" s="178"/>
      <c r="R75" s="166"/>
      <c r="W75" s="1"/>
      <c r="X75" s="1"/>
    </row>
    <row r="76" spans="1:24" ht="15.6" x14ac:dyDescent="0.3">
      <c r="A76" s="206">
        <v>16</v>
      </c>
      <c r="B76" s="171">
        <v>8</v>
      </c>
      <c r="C76" s="166">
        <v>8</v>
      </c>
      <c r="D76" s="172">
        <v>8</v>
      </c>
      <c r="E76" s="165">
        <v>1</v>
      </c>
      <c r="F76" s="165">
        <v>0</v>
      </c>
      <c r="G76" s="165"/>
      <c r="H76" s="165">
        <v>0</v>
      </c>
      <c r="I76" s="176">
        <v>1</v>
      </c>
      <c r="J76" s="177">
        <v>0</v>
      </c>
      <c r="K76" s="165" t="s">
        <v>192</v>
      </c>
      <c r="L76" s="165">
        <v>0</v>
      </c>
      <c r="M76" s="167" t="s">
        <v>153</v>
      </c>
      <c r="N76" s="178"/>
      <c r="O76" s="178"/>
      <c r="P76" s="178"/>
      <c r="Q76" s="178"/>
      <c r="R76" s="166"/>
      <c r="W76" s="1"/>
      <c r="X76" s="1"/>
    </row>
    <row r="77" spans="1:24" ht="15.6" x14ac:dyDescent="0.3">
      <c r="A77" s="206">
        <v>17</v>
      </c>
      <c r="B77" s="171">
        <v>1</v>
      </c>
      <c r="C77" s="166">
        <v>1</v>
      </c>
      <c r="D77" s="172">
        <v>11</v>
      </c>
      <c r="E77" s="165">
        <v>0</v>
      </c>
      <c r="F77" s="165">
        <v>1</v>
      </c>
      <c r="G77" s="165"/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167" t="s">
        <v>244</v>
      </c>
      <c r="N77" s="178"/>
      <c r="O77" s="178"/>
      <c r="P77" s="178"/>
      <c r="Q77" s="178"/>
      <c r="R77" s="166"/>
      <c r="W77" s="1"/>
      <c r="X77" s="1"/>
    </row>
    <row r="78" spans="1:24" ht="15.6" x14ac:dyDescent="0.3">
      <c r="A78" s="206">
        <v>18</v>
      </c>
      <c r="B78" s="173">
        <v>10</v>
      </c>
      <c r="C78" s="174">
        <v>10</v>
      </c>
      <c r="D78" s="175">
        <v>10</v>
      </c>
      <c r="E78" s="165">
        <v>0</v>
      </c>
      <c r="F78" s="165">
        <v>0</v>
      </c>
      <c r="G78" s="165"/>
      <c r="H78" s="165">
        <v>0</v>
      </c>
      <c r="I78" s="165">
        <v>0</v>
      </c>
      <c r="J78" s="165">
        <v>0</v>
      </c>
      <c r="K78" s="165">
        <v>0</v>
      </c>
      <c r="L78" s="165">
        <v>1</v>
      </c>
      <c r="M78" s="167" t="s">
        <v>251</v>
      </c>
      <c r="N78" s="178"/>
      <c r="O78" s="178"/>
      <c r="P78" s="178"/>
      <c r="Q78" s="178"/>
      <c r="R78" s="166"/>
    </row>
    <row r="79" spans="1:24" x14ac:dyDescent="0.3">
      <c r="I79" s="86"/>
      <c r="J79" s="85"/>
      <c r="K79" s="85"/>
      <c r="L79" s="85"/>
      <c r="M79" s="85"/>
      <c r="N79" s="85"/>
      <c r="O79" s="85"/>
      <c r="P79" s="83"/>
    </row>
    <row r="80" spans="1:24" x14ac:dyDescent="0.3">
      <c r="I80" s="85"/>
      <c r="J80" s="85"/>
      <c r="K80" s="85"/>
      <c r="L80" s="85"/>
      <c r="M80" s="85"/>
      <c r="N80" s="85"/>
      <c r="O80" s="85"/>
      <c r="P80" s="83"/>
    </row>
    <row r="81" spans="5:16" x14ac:dyDescent="0.3">
      <c r="E81" s="160" t="s">
        <v>170</v>
      </c>
      <c r="F81" s="117" t="s">
        <v>169</v>
      </c>
      <c r="I81" s="83"/>
      <c r="J81" s="83"/>
      <c r="K81" s="83"/>
      <c r="L81" s="85"/>
      <c r="M81" s="85"/>
      <c r="N81" s="85"/>
      <c r="O81" s="85"/>
      <c r="P81" s="83"/>
    </row>
    <row r="82" spans="5:16" x14ac:dyDescent="0.3">
      <c r="E82" s="160" t="s">
        <v>171</v>
      </c>
      <c r="F82" s="117" t="s">
        <v>172</v>
      </c>
      <c r="L82" s="83"/>
      <c r="M82" s="83"/>
      <c r="N82" s="83"/>
      <c r="O82" s="83"/>
      <c r="P82" s="83"/>
    </row>
    <row r="83" spans="5:16" x14ac:dyDescent="0.3">
      <c r="E83" s="160" t="s">
        <v>173</v>
      </c>
      <c r="F83" s="117" t="s">
        <v>174</v>
      </c>
    </row>
    <row r="84" spans="5:16" x14ac:dyDescent="0.3">
      <c r="E84" s="160" t="s">
        <v>175</v>
      </c>
      <c r="F84" s="117" t="s">
        <v>180</v>
      </c>
    </row>
    <row r="85" spans="5:16" x14ac:dyDescent="0.3">
      <c r="E85" s="160" t="s">
        <v>176</v>
      </c>
      <c r="F85" s="117" t="s">
        <v>179</v>
      </c>
    </row>
    <row r="86" spans="5:16" x14ac:dyDescent="0.3">
      <c r="E86" s="160" t="s">
        <v>177</v>
      </c>
      <c r="F86" s="117" t="s">
        <v>178</v>
      </c>
    </row>
    <row r="87" spans="5:16" x14ac:dyDescent="0.3">
      <c r="E87" s="160" t="s">
        <v>237</v>
      </c>
      <c r="F87" s="117" t="s">
        <v>182</v>
      </c>
    </row>
  </sheetData>
  <sortState xmlns:xlrd2="http://schemas.microsoft.com/office/spreadsheetml/2017/richdata2" ref="Y20:Y21">
    <sortCondition ref="Y19:Y21"/>
  </sortState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28</vt:i4>
      </vt:variant>
    </vt:vector>
  </HeadingPairs>
  <TitlesOfParts>
    <vt:vector size="33" baseType="lpstr">
      <vt:lpstr>MAIN</vt:lpstr>
      <vt:lpstr>DVR SOLUTIONS</vt:lpstr>
      <vt:lpstr>VRX SOLUTIONS</vt:lpstr>
      <vt:lpstr>DVR Suitcase</vt:lpstr>
      <vt:lpstr>Lookups</vt:lpstr>
      <vt:lpstr>ANTcode</vt:lpstr>
      <vt:lpstr>ANTcodes</vt:lpstr>
      <vt:lpstr>AntennaFilters</vt:lpstr>
      <vt:lpstr>BAND_NAMES</vt:lpstr>
      <vt:lpstr>CONFIG_CODE</vt:lpstr>
      <vt:lpstr>'DVR SOLUTIONS'!Data_TABLE</vt:lpstr>
      <vt:lpstr>'DVR Suitcase'!Data_TABLE</vt:lpstr>
      <vt:lpstr>'VRX SOLUTIONS'!Data_TABLE</vt:lpstr>
      <vt:lpstr>ERR_MSUband</vt:lpstr>
      <vt:lpstr>ERR_MSUhipwr</vt:lpstr>
      <vt:lpstr>ErrorIBR</vt:lpstr>
      <vt:lpstr>ErrorMRF</vt:lpstr>
      <vt:lpstr>FILTER_Code</vt:lpstr>
      <vt:lpstr>Freq_Bands</vt:lpstr>
      <vt:lpstr>MRFcode</vt:lpstr>
      <vt:lpstr>MSUantenna</vt:lpstr>
      <vt:lpstr>MsuRxBands</vt:lpstr>
      <vt:lpstr>MULT_ANT</vt:lpstr>
      <vt:lpstr>MULT_MRF</vt:lpstr>
      <vt:lpstr>MULT_RPT</vt:lpstr>
      <vt:lpstr>MULT_VRF</vt:lpstr>
      <vt:lpstr>RPTcode</vt:lpstr>
      <vt:lpstr>RPTCodes</vt:lpstr>
      <vt:lpstr>tblNOTES</vt:lpstr>
      <vt:lpstr>VRcode</vt:lpstr>
      <vt:lpstr>VRFcode</vt:lpstr>
      <vt:lpstr>VRRcode</vt:lpstr>
      <vt:lpstr>VrTxBands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Shefer</dc:creator>
  <cp:lastModifiedBy>David Shefer</cp:lastModifiedBy>
  <cp:lastPrinted>2019-02-12T18:07:35Z</cp:lastPrinted>
  <dcterms:created xsi:type="dcterms:W3CDTF">2018-06-29T16:22:21Z</dcterms:created>
  <dcterms:modified xsi:type="dcterms:W3CDTF">2020-08-25T17:18:29Z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b676bc50-1c65-42c0-8629-ed2e5c95db76</vt:lpwstr>
  </property>
</Properties>
</file>